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 firstSheet="1" activeTab="1"/>
  </bookViews>
  <sheets>
    <sheet name="Rekapitulace stavby" sheetId="1" state="veryHidden" r:id="rId1"/>
    <sheet name="01 - Horní Brusnice - opr..." sheetId="2" r:id="rId2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'01 - Horní Brusnice - opr...'!$C$99:$K$302</definedName>
    <definedName name="_xlnm.Print_Area" localSheetId="1">'01 - Horní Brusnice - opr...'!$C$4:$J$39,'01 - Horní Brusnice - opr...'!$C$45:$J$81,'01 - Horní Brusnice - opr...'!$C$87:$K$302</definedName>
    <definedName name="_xlnm.Print_Titles" localSheetId="1">'01 - Horní Brusnice - opr...'!$99:$99</definedName>
  </definedNames>
  <calcPr/>
</workbook>
</file>

<file path=xl/calcChain.xml><?xml version="1.0" encoding="utf-8"?>
<calcChain xmlns="http://schemas.openxmlformats.org/spreadsheetml/2006/main">
  <c i="2" r="J37"/>
  <c r="J36"/>
  <c i="1" r="AY55"/>
  <c i="2" r="J35"/>
  <c i="1" r="AX55"/>
  <c i="2" r="BI302"/>
  <c r="BH302"/>
  <c r="BF302"/>
  <c r="BE302"/>
  <c r="T302"/>
  <c r="T301"/>
  <c r="R302"/>
  <c r="R301"/>
  <c r="P302"/>
  <c r="P301"/>
  <c r="BK302"/>
  <c r="BK301"/>
  <c r="J301"/>
  <c r="J302"/>
  <c r="BG302"/>
  <c r="J80"/>
  <c r="BI297"/>
  <c r="BH297"/>
  <c r="BF297"/>
  <c r="BE297"/>
  <c r="T297"/>
  <c r="T296"/>
  <c r="R297"/>
  <c r="R296"/>
  <c r="P297"/>
  <c r="P296"/>
  <c r="BK297"/>
  <c r="BK296"/>
  <c r="J296"/>
  <c r="J297"/>
  <c r="BG297"/>
  <c r="J79"/>
  <c r="BI295"/>
  <c r="BH295"/>
  <c r="BF295"/>
  <c r="BE295"/>
  <c r="T295"/>
  <c r="R295"/>
  <c r="P295"/>
  <c r="BK295"/>
  <c r="J295"/>
  <c r="BG295"/>
  <c r="BI293"/>
  <c r="BH293"/>
  <c r="BF293"/>
  <c r="BE293"/>
  <c r="T293"/>
  <c r="R293"/>
  <c r="P293"/>
  <c r="BK293"/>
  <c r="J293"/>
  <c r="BG293"/>
  <c r="BI291"/>
  <c r="BH291"/>
  <c r="BF291"/>
  <c r="BE291"/>
  <c r="T291"/>
  <c r="R291"/>
  <c r="P291"/>
  <c r="BK291"/>
  <c r="J291"/>
  <c r="BG291"/>
  <c r="BI288"/>
  <c r="BH288"/>
  <c r="BF288"/>
  <c r="BE288"/>
  <c r="T288"/>
  <c r="R288"/>
  <c r="P288"/>
  <c r="BK288"/>
  <c r="J288"/>
  <c r="BG288"/>
  <c r="BI287"/>
  <c r="BH287"/>
  <c r="BF287"/>
  <c r="BE287"/>
  <c r="T287"/>
  <c r="T286"/>
  <c r="R287"/>
  <c r="R286"/>
  <c r="P287"/>
  <c r="P286"/>
  <c r="BK287"/>
  <c r="BK286"/>
  <c r="J286"/>
  <c r="J287"/>
  <c r="BG287"/>
  <c r="J78"/>
  <c r="BI285"/>
  <c r="BH285"/>
  <c r="BF285"/>
  <c r="BE285"/>
  <c r="T285"/>
  <c r="R285"/>
  <c r="P285"/>
  <c r="BK285"/>
  <c r="J285"/>
  <c r="BG285"/>
  <c r="BI284"/>
  <c r="BH284"/>
  <c r="BF284"/>
  <c r="BE284"/>
  <c r="T284"/>
  <c r="T283"/>
  <c r="R284"/>
  <c r="R283"/>
  <c r="P284"/>
  <c r="P283"/>
  <c r="BK284"/>
  <c r="BK283"/>
  <c r="J283"/>
  <c r="J284"/>
  <c r="BG284"/>
  <c r="J77"/>
  <c r="BI281"/>
  <c r="BH281"/>
  <c r="BF281"/>
  <c r="BE281"/>
  <c r="T281"/>
  <c r="R281"/>
  <c r="P281"/>
  <c r="BK281"/>
  <c r="J281"/>
  <c r="BG281"/>
  <c r="BI280"/>
  <c r="BH280"/>
  <c r="BF280"/>
  <c r="BE280"/>
  <c r="T280"/>
  <c r="T279"/>
  <c r="R280"/>
  <c r="R279"/>
  <c r="P280"/>
  <c r="P279"/>
  <c r="BK280"/>
  <c r="BK279"/>
  <c r="J279"/>
  <c r="J280"/>
  <c r="BG280"/>
  <c r="J76"/>
  <c r="BI278"/>
  <c r="BH278"/>
  <c r="BF278"/>
  <c r="BE278"/>
  <c r="T278"/>
  <c r="R278"/>
  <c r="P278"/>
  <c r="BK278"/>
  <c r="J278"/>
  <c r="BG278"/>
  <c r="BI277"/>
  <c r="BH277"/>
  <c r="BF277"/>
  <c r="BE277"/>
  <c r="T277"/>
  <c r="R277"/>
  <c r="P277"/>
  <c r="BK277"/>
  <c r="J277"/>
  <c r="BG277"/>
  <c r="BI275"/>
  <c r="BH275"/>
  <c r="BF275"/>
  <c r="BE275"/>
  <c r="T275"/>
  <c r="R275"/>
  <c r="P275"/>
  <c r="BK275"/>
  <c r="J275"/>
  <c r="BG275"/>
  <c r="BI273"/>
  <c r="BH273"/>
  <c r="BF273"/>
  <c r="BE273"/>
  <c r="T273"/>
  <c r="R273"/>
  <c r="P273"/>
  <c r="BK273"/>
  <c r="J273"/>
  <c r="BG273"/>
  <c r="BI271"/>
  <c r="BH271"/>
  <c r="BF271"/>
  <c r="BE271"/>
  <c r="T271"/>
  <c r="R271"/>
  <c r="P271"/>
  <c r="BK271"/>
  <c r="J271"/>
  <c r="BG271"/>
  <c r="BI270"/>
  <c r="BH270"/>
  <c r="BF270"/>
  <c r="BE270"/>
  <c r="T270"/>
  <c r="R270"/>
  <c r="P270"/>
  <c r="BK270"/>
  <c r="J270"/>
  <c r="BG270"/>
  <c r="BI268"/>
  <c r="BH268"/>
  <c r="BF268"/>
  <c r="BE268"/>
  <c r="T268"/>
  <c r="R268"/>
  <c r="P268"/>
  <c r="BK268"/>
  <c r="J268"/>
  <c r="BG268"/>
  <c r="BI266"/>
  <c r="BH266"/>
  <c r="BF266"/>
  <c r="BE266"/>
  <c r="T266"/>
  <c r="T265"/>
  <c r="R266"/>
  <c r="R265"/>
  <c r="P266"/>
  <c r="P265"/>
  <c r="BK266"/>
  <c r="BK265"/>
  <c r="J265"/>
  <c r="J266"/>
  <c r="BG266"/>
  <c r="J75"/>
  <c r="BI264"/>
  <c r="BH264"/>
  <c r="BF264"/>
  <c r="BE264"/>
  <c r="T264"/>
  <c r="R264"/>
  <c r="P264"/>
  <c r="BK264"/>
  <c r="J264"/>
  <c r="BG264"/>
  <c r="BI263"/>
  <c r="BH263"/>
  <c r="BF263"/>
  <c r="BE263"/>
  <c r="T263"/>
  <c r="R263"/>
  <c r="P263"/>
  <c r="BK263"/>
  <c r="J263"/>
  <c r="BG263"/>
  <c r="BI261"/>
  <c r="BH261"/>
  <c r="BF261"/>
  <c r="BE261"/>
  <c r="T261"/>
  <c r="R261"/>
  <c r="P261"/>
  <c r="BK261"/>
  <c r="J261"/>
  <c r="BG261"/>
  <c r="BI260"/>
  <c r="BH260"/>
  <c r="BF260"/>
  <c r="BE260"/>
  <c r="T260"/>
  <c r="R260"/>
  <c r="P260"/>
  <c r="BK260"/>
  <c r="J260"/>
  <c r="BG260"/>
  <c r="BI259"/>
  <c r="BH259"/>
  <c r="BF259"/>
  <c r="BE259"/>
  <c r="T259"/>
  <c r="R259"/>
  <c r="P259"/>
  <c r="BK259"/>
  <c r="J259"/>
  <c r="BG259"/>
  <c r="BI258"/>
  <c r="BH258"/>
  <c r="BF258"/>
  <c r="BE258"/>
  <c r="T258"/>
  <c r="R258"/>
  <c r="P258"/>
  <c r="BK258"/>
  <c r="J258"/>
  <c r="BG258"/>
  <c r="BI257"/>
  <c r="BH257"/>
  <c r="BF257"/>
  <c r="BE257"/>
  <c r="T257"/>
  <c r="T256"/>
  <c r="R257"/>
  <c r="R256"/>
  <c r="P257"/>
  <c r="P256"/>
  <c r="BK257"/>
  <c r="BK256"/>
  <c r="J256"/>
  <c r="J257"/>
  <c r="BG257"/>
  <c r="J74"/>
  <c r="BI255"/>
  <c r="BH255"/>
  <c r="BF255"/>
  <c r="BE255"/>
  <c r="T255"/>
  <c r="R255"/>
  <c r="P255"/>
  <c r="BK255"/>
  <c r="J255"/>
  <c r="BG255"/>
  <c r="BI254"/>
  <c r="BH254"/>
  <c r="BF254"/>
  <c r="BE254"/>
  <c r="T254"/>
  <c r="R254"/>
  <c r="P254"/>
  <c r="BK254"/>
  <c r="J254"/>
  <c r="BG254"/>
  <c r="BI252"/>
  <c r="BH252"/>
  <c r="BF252"/>
  <c r="BE252"/>
  <c r="T252"/>
  <c r="R252"/>
  <c r="P252"/>
  <c r="BK252"/>
  <c r="J252"/>
  <c r="BG252"/>
  <c r="BI248"/>
  <c r="BH248"/>
  <c r="BF248"/>
  <c r="BE248"/>
  <c r="T248"/>
  <c r="R248"/>
  <c r="P248"/>
  <c r="BK248"/>
  <c r="J248"/>
  <c r="BG248"/>
  <c r="BI246"/>
  <c r="BH246"/>
  <c r="BF246"/>
  <c r="BE246"/>
  <c r="T246"/>
  <c r="R246"/>
  <c r="P246"/>
  <c r="BK246"/>
  <c r="J246"/>
  <c r="BG246"/>
  <c r="BI244"/>
  <c r="BH244"/>
  <c r="BF244"/>
  <c r="BE244"/>
  <c r="T244"/>
  <c r="R244"/>
  <c r="P244"/>
  <c r="BK244"/>
  <c r="J244"/>
  <c r="BG244"/>
  <c r="BI242"/>
  <c r="BH242"/>
  <c r="BF242"/>
  <c r="BE242"/>
  <c r="T242"/>
  <c r="R242"/>
  <c r="P242"/>
  <c r="BK242"/>
  <c r="J242"/>
  <c r="BG242"/>
  <c r="BI240"/>
  <c r="BH240"/>
  <c r="BF240"/>
  <c r="BE240"/>
  <c r="T240"/>
  <c r="R240"/>
  <c r="P240"/>
  <c r="BK240"/>
  <c r="J240"/>
  <c r="BG240"/>
  <c r="BI235"/>
  <c r="BH235"/>
  <c r="BF235"/>
  <c r="BE235"/>
  <c r="T235"/>
  <c r="R235"/>
  <c r="P235"/>
  <c r="BK235"/>
  <c r="J235"/>
  <c r="BG235"/>
  <c r="BI230"/>
  <c r="BH230"/>
  <c r="BF230"/>
  <c r="BE230"/>
  <c r="T230"/>
  <c r="R230"/>
  <c r="P230"/>
  <c r="BK230"/>
  <c r="J230"/>
  <c r="BG230"/>
  <c r="BI229"/>
  <c r="BH229"/>
  <c r="BF229"/>
  <c r="BE229"/>
  <c r="T229"/>
  <c r="R229"/>
  <c r="P229"/>
  <c r="BK229"/>
  <c r="J229"/>
  <c r="BG229"/>
  <c r="BI228"/>
  <c r="BH228"/>
  <c r="BF228"/>
  <c r="BE228"/>
  <c r="T228"/>
  <c r="R228"/>
  <c r="P228"/>
  <c r="BK228"/>
  <c r="J228"/>
  <c r="BG228"/>
  <c r="BI227"/>
  <c r="BH227"/>
  <c r="BF227"/>
  <c r="BE227"/>
  <c r="T227"/>
  <c r="R227"/>
  <c r="P227"/>
  <c r="BK227"/>
  <c r="J227"/>
  <c r="BG227"/>
  <c r="BI226"/>
  <c r="BH226"/>
  <c r="BF226"/>
  <c r="BE226"/>
  <c r="T226"/>
  <c r="R226"/>
  <c r="P226"/>
  <c r="BK226"/>
  <c r="J226"/>
  <c r="BG226"/>
  <c r="BI225"/>
  <c r="BH225"/>
  <c r="BF225"/>
  <c r="BE225"/>
  <c r="T225"/>
  <c r="R225"/>
  <c r="P225"/>
  <c r="BK225"/>
  <c r="J225"/>
  <c r="BG225"/>
  <c r="BI223"/>
  <c r="BH223"/>
  <c r="BF223"/>
  <c r="BE223"/>
  <c r="T223"/>
  <c r="R223"/>
  <c r="P223"/>
  <c r="BK223"/>
  <c r="J223"/>
  <c r="BG223"/>
  <c r="BI222"/>
  <c r="BH222"/>
  <c r="BF222"/>
  <c r="BE222"/>
  <c r="T222"/>
  <c r="R222"/>
  <c r="P222"/>
  <c r="BK222"/>
  <c r="J222"/>
  <c r="BG222"/>
  <c r="BI220"/>
  <c r="BH220"/>
  <c r="BF220"/>
  <c r="BE220"/>
  <c r="T220"/>
  <c r="T219"/>
  <c r="R220"/>
  <c r="R219"/>
  <c r="P220"/>
  <c r="P219"/>
  <c r="BK220"/>
  <c r="BK219"/>
  <c r="J219"/>
  <c r="J220"/>
  <c r="BG220"/>
  <c r="J73"/>
  <c r="BI218"/>
  <c r="BH218"/>
  <c r="BF218"/>
  <c r="BE218"/>
  <c r="T218"/>
  <c r="T217"/>
  <c r="R218"/>
  <c r="R217"/>
  <c r="P218"/>
  <c r="P217"/>
  <c r="BK218"/>
  <c r="BK217"/>
  <c r="J217"/>
  <c r="J218"/>
  <c r="BG218"/>
  <c r="J72"/>
  <c r="BI216"/>
  <c r="BH216"/>
  <c r="BF216"/>
  <c r="BE216"/>
  <c r="T216"/>
  <c r="R216"/>
  <c r="P216"/>
  <c r="BK216"/>
  <c r="J216"/>
  <c r="BG216"/>
  <c r="BI214"/>
  <c r="BH214"/>
  <c r="BF214"/>
  <c r="BE214"/>
  <c r="T214"/>
  <c r="R214"/>
  <c r="P214"/>
  <c r="BK214"/>
  <c r="J214"/>
  <c r="BG214"/>
  <c r="BI212"/>
  <c r="BH212"/>
  <c r="BF212"/>
  <c r="BE212"/>
  <c r="T212"/>
  <c r="T211"/>
  <c r="R212"/>
  <c r="R211"/>
  <c r="P212"/>
  <c r="P211"/>
  <c r="BK212"/>
  <c r="BK211"/>
  <c r="J211"/>
  <c r="J212"/>
  <c r="BG212"/>
  <c r="J71"/>
  <c r="BI209"/>
  <c r="BH209"/>
  <c r="BF209"/>
  <c r="BE209"/>
  <c r="T209"/>
  <c r="R209"/>
  <c r="P209"/>
  <c r="BK209"/>
  <c r="J209"/>
  <c r="BG209"/>
  <c r="BI207"/>
  <c r="BH207"/>
  <c r="BF207"/>
  <c r="BE207"/>
  <c r="T207"/>
  <c r="R207"/>
  <c r="P207"/>
  <c r="BK207"/>
  <c r="J207"/>
  <c r="BG207"/>
  <c r="BI205"/>
  <c r="BH205"/>
  <c r="BF205"/>
  <c r="BE205"/>
  <c r="T205"/>
  <c r="R205"/>
  <c r="P205"/>
  <c r="BK205"/>
  <c r="J205"/>
  <c r="BG205"/>
  <c r="BI204"/>
  <c r="BH204"/>
  <c r="BF204"/>
  <c r="BE204"/>
  <c r="T204"/>
  <c r="R204"/>
  <c r="P204"/>
  <c r="BK204"/>
  <c r="J204"/>
  <c r="BG204"/>
  <c r="BI203"/>
  <c r="BH203"/>
  <c r="BF203"/>
  <c r="BE203"/>
  <c r="T203"/>
  <c r="R203"/>
  <c r="P203"/>
  <c r="BK203"/>
  <c r="J203"/>
  <c r="BG203"/>
  <c r="BI201"/>
  <c r="BH201"/>
  <c r="BF201"/>
  <c r="BE201"/>
  <c r="T201"/>
  <c r="R201"/>
  <c r="P201"/>
  <c r="BK201"/>
  <c r="J201"/>
  <c r="BG201"/>
  <c r="BI200"/>
  <c r="BH200"/>
  <c r="BF200"/>
  <c r="BE200"/>
  <c r="T200"/>
  <c r="R200"/>
  <c r="P200"/>
  <c r="BK200"/>
  <c r="J200"/>
  <c r="BG200"/>
  <c r="BI198"/>
  <c r="BH198"/>
  <c r="BF198"/>
  <c r="BE198"/>
  <c r="T198"/>
  <c r="R198"/>
  <c r="P198"/>
  <c r="BK198"/>
  <c r="J198"/>
  <c r="BG198"/>
  <c r="BI196"/>
  <c r="BH196"/>
  <c r="BF196"/>
  <c r="BE196"/>
  <c r="T196"/>
  <c r="T195"/>
  <c r="T194"/>
  <c r="R196"/>
  <c r="R195"/>
  <c r="R194"/>
  <c r="P196"/>
  <c r="P195"/>
  <c r="P194"/>
  <c r="BK196"/>
  <c r="BK195"/>
  <c r="J195"/>
  <c r="BK194"/>
  <c r="J194"/>
  <c r="J196"/>
  <c r="BG196"/>
  <c r="J70"/>
  <c r="J69"/>
  <c r="BI193"/>
  <c r="BH193"/>
  <c r="BF193"/>
  <c r="BE193"/>
  <c r="T193"/>
  <c r="T192"/>
  <c r="R193"/>
  <c r="R192"/>
  <c r="P193"/>
  <c r="P192"/>
  <c r="BK193"/>
  <c r="BK192"/>
  <c r="J192"/>
  <c r="J193"/>
  <c r="BG193"/>
  <c r="J68"/>
  <c r="BI191"/>
  <c r="BH191"/>
  <c r="BF191"/>
  <c r="BE191"/>
  <c r="T191"/>
  <c r="R191"/>
  <c r="P191"/>
  <c r="BK191"/>
  <c r="J191"/>
  <c r="BG191"/>
  <c r="BI189"/>
  <c r="BH189"/>
  <c r="BF189"/>
  <c r="BE189"/>
  <c r="T189"/>
  <c r="R189"/>
  <c r="P189"/>
  <c r="BK189"/>
  <c r="J189"/>
  <c r="BG189"/>
  <c r="BI188"/>
  <c r="BH188"/>
  <c r="BF188"/>
  <c r="BE188"/>
  <c r="T188"/>
  <c r="T187"/>
  <c r="R188"/>
  <c r="R187"/>
  <c r="P188"/>
  <c r="P187"/>
  <c r="BK188"/>
  <c r="BK187"/>
  <c r="J187"/>
  <c r="J188"/>
  <c r="BG188"/>
  <c r="J67"/>
  <c r="BI185"/>
  <c r="BH185"/>
  <c r="BF185"/>
  <c r="BE185"/>
  <c r="T185"/>
  <c r="R185"/>
  <c r="P185"/>
  <c r="BK185"/>
  <c r="J185"/>
  <c r="BG185"/>
  <c r="BI183"/>
  <c r="BH183"/>
  <c r="BF183"/>
  <c r="BE183"/>
  <c r="T183"/>
  <c r="R183"/>
  <c r="P183"/>
  <c r="BK183"/>
  <c r="J183"/>
  <c r="BG183"/>
  <c r="BI181"/>
  <c r="BH181"/>
  <c r="BF181"/>
  <c r="BE181"/>
  <c r="T181"/>
  <c r="R181"/>
  <c r="P181"/>
  <c r="BK181"/>
  <c r="J181"/>
  <c r="BG181"/>
  <c r="BI179"/>
  <c r="BH179"/>
  <c r="BF179"/>
  <c r="BE179"/>
  <c r="T179"/>
  <c r="T178"/>
  <c r="R179"/>
  <c r="R178"/>
  <c r="P179"/>
  <c r="P178"/>
  <c r="BK179"/>
  <c r="BK178"/>
  <c r="J178"/>
  <c r="J179"/>
  <c r="BG179"/>
  <c r="J66"/>
  <c r="BI176"/>
  <c r="BH176"/>
  <c r="BF176"/>
  <c r="BE176"/>
  <c r="T176"/>
  <c r="R176"/>
  <c r="P176"/>
  <c r="BK176"/>
  <c r="J176"/>
  <c r="BG176"/>
  <c r="BI171"/>
  <c r="BH171"/>
  <c r="BF171"/>
  <c r="BE171"/>
  <c r="T171"/>
  <c r="R171"/>
  <c r="P171"/>
  <c r="BK171"/>
  <c r="J171"/>
  <c r="BG171"/>
  <c r="BI170"/>
  <c r="BH170"/>
  <c r="BF170"/>
  <c r="BE170"/>
  <c r="T170"/>
  <c r="R170"/>
  <c r="P170"/>
  <c r="BK170"/>
  <c r="J170"/>
  <c r="BG170"/>
  <c r="BI169"/>
  <c r="BH169"/>
  <c r="BF169"/>
  <c r="BE169"/>
  <c r="T169"/>
  <c r="R169"/>
  <c r="P169"/>
  <c r="BK169"/>
  <c r="J169"/>
  <c r="BG169"/>
  <c r="BI168"/>
  <c r="BH168"/>
  <c r="BF168"/>
  <c r="BE168"/>
  <c r="T168"/>
  <c r="R168"/>
  <c r="P168"/>
  <c r="BK168"/>
  <c r="J168"/>
  <c r="BG168"/>
  <c r="BI167"/>
  <c r="BH167"/>
  <c r="BF167"/>
  <c r="BE167"/>
  <c r="T167"/>
  <c r="R167"/>
  <c r="P167"/>
  <c r="BK167"/>
  <c r="J167"/>
  <c r="BG167"/>
  <c r="BI166"/>
  <c r="BH166"/>
  <c r="BF166"/>
  <c r="BE166"/>
  <c r="T166"/>
  <c r="R166"/>
  <c r="P166"/>
  <c r="BK166"/>
  <c r="J166"/>
  <c r="BG166"/>
  <c r="BI165"/>
  <c r="BH165"/>
  <c r="BF165"/>
  <c r="BE165"/>
  <c r="T165"/>
  <c r="R165"/>
  <c r="P165"/>
  <c r="BK165"/>
  <c r="J165"/>
  <c r="BG165"/>
  <c r="BI164"/>
  <c r="BH164"/>
  <c r="BF164"/>
  <c r="BE164"/>
  <c r="T164"/>
  <c r="R164"/>
  <c r="P164"/>
  <c r="BK164"/>
  <c r="J164"/>
  <c r="BG164"/>
  <c r="BI163"/>
  <c r="BH163"/>
  <c r="BF163"/>
  <c r="BE163"/>
  <c r="T163"/>
  <c r="R163"/>
  <c r="P163"/>
  <c r="BK163"/>
  <c r="J163"/>
  <c r="BG163"/>
  <c r="BI162"/>
  <c r="BH162"/>
  <c r="BF162"/>
  <c r="BE162"/>
  <c r="T162"/>
  <c r="R162"/>
  <c r="P162"/>
  <c r="BK162"/>
  <c r="J162"/>
  <c r="BG162"/>
  <c r="BI161"/>
  <c r="BH161"/>
  <c r="BF161"/>
  <c r="BE161"/>
  <c r="T161"/>
  <c r="R161"/>
  <c r="P161"/>
  <c r="BK161"/>
  <c r="J161"/>
  <c r="BG161"/>
  <c r="BI160"/>
  <c r="BH160"/>
  <c r="BF160"/>
  <c r="BE160"/>
  <c r="T160"/>
  <c r="R160"/>
  <c r="P160"/>
  <c r="BK160"/>
  <c r="J160"/>
  <c r="BG160"/>
  <c r="BI159"/>
  <c r="BH159"/>
  <c r="BF159"/>
  <c r="BE159"/>
  <c r="T159"/>
  <c r="R159"/>
  <c r="P159"/>
  <c r="BK159"/>
  <c r="J159"/>
  <c r="BG159"/>
  <c r="BI158"/>
  <c r="BH158"/>
  <c r="BF158"/>
  <c r="BE158"/>
  <c r="T158"/>
  <c r="R158"/>
  <c r="P158"/>
  <c r="BK158"/>
  <c r="J158"/>
  <c r="BG158"/>
  <c r="BI157"/>
  <c r="BH157"/>
  <c r="BF157"/>
  <c r="BE157"/>
  <c r="T157"/>
  <c r="R157"/>
  <c r="P157"/>
  <c r="BK157"/>
  <c r="J157"/>
  <c r="BG157"/>
  <c r="BI156"/>
  <c r="BH156"/>
  <c r="BF156"/>
  <c r="BE156"/>
  <c r="T156"/>
  <c r="R156"/>
  <c r="P156"/>
  <c r="BK156"/>
  <c r="J156"/>
  <c r="BG156"/>
  <c r="BI155"/>
  <c r="BH155"/>
  <c r="BF155"/>
  <c r="BE155"/>
  <c r="T155"/>
  <c r="R155"/>
  <c r="P155"/>
  <c r="BK155"/>
  <c r="J155"/>
  <c r="BG155"/>
  <c r="BI153"/>
  <c r="BH153"/>
  <c r="BF153"/>
  <c r="BE153"/>
  <c r="T153"/>
  <c r="T152"/>
  <c r="R153"/>
  <c r="R152"/>
  <c r="P153"/>
  <c r="P152"/>
  <c r="BK153"/>
  <c r="BK152"/>
  <c r="J152"/>
  <c r="J153"/>
  <c r="BG153"/>
  <c r="J65"/>
  <c r="BI151"/>
  <c r="BH151"/>
  <c r="BF151"/>
  <c r="BE151"/>
  <c r="T151"/>
  <c r="R151"/>
  <c r="P151"/>
  <c r="BK151"/>
  <c r="J151"/>
  <c r="BG151"/>
  <c r="BI150"/>
  <c r="BH150"/>
  <c r="BF150"/>
  <c r="BE150"/>
  <c r="T150"/>
  <c r="R150"/>
  <c r="P150"/>
  <c r="BK150"/>
  <c r="J150"/>
  <c r="BG150"/>
  <c r="BI148"/>
  <c r="BH148"/>
  <c r="BF148"/>
  <c r="BE148"/>
  <c r="T148"/>
  <c r="T147"/>
  <c r="R148"/>
  <c r="R147"/>
  <c r="P148"/>
  <c r="P147"/>
  <c r="BK148"/>
  <c r="BK147"/>
  <c r="J147"/>
  <c r="J148"/>
  <c r="BG148"/>
  <c r="J64"/>
  <c r="BI145"/>
  <c r="BH145"/>
  <c r="BF145"/>
  <c r="BE145"/>
  <c r="T145"/>
  <c r="R145"/>
  <c r="P145"/>
  <c r="BK145"/>
  <c r="J145"/>
  <c r="BG145"/>
  <c r="BI143"/>
  <c r="BH143"/>
  <c r="BF143"/>
  <c r="BE143"/>
  <c r="T143"/>
  <c r="R143"/>
  <c r="P143"/>
  <c r="BK143"/>
  <c r="J143"/>
  <c r="BG143"/>
  <c r="BI141"/>
  <c r="BH141"/>
  <c r="BF141"/>
  <c r="BE141"/>
  <c r="T141"/>
  <c r="R141"/>
  <c r="P141"/>
  <c r="BK141"/>
  <c r="J141"/>
  <c r="BG141"/>
  <c r="BI137"/>
  <c r="BH137"/>
  <c r="BF137"/>
  <c r="BE137"/>
  <c r="T137"/>
  <c r="R137"/>
  <c r="P137"/>
  <c r="BK137"/>
  <c r="J137"/>
  <c r="BG137"/>
  <c r="BI135"/>
  <c r="BH135"/>
  <c r="BF135"/>
  <c r="BE135"/>
  <c r="T135"/>
  <c r="R135"/>
  <c r="P135"/>
  <c r="BK135"/>
  <c r="J135"/>
  <c r="BG135"/>
  <c r="BI132"/>
  <c r="BH132"/>
  <c r="BF132"/>
  <c r="BE132"/>
  <c r="T132"/>
  <c r="R132"/>
  <c r="P132"/>
  <c r="BK132"/>
  <c r="J132"/>
  <c r="BG132"/>
  <c r="BI131"/>
  <c r="BH131"/>
  <c r="BF131"/>
  <c r="BE131"/>
  <c r="T131"/>
  <c r="R131"/>
  <c r="P131"/>
  <c r="BK131"/>
  <c r="J131"/>
  <c r="BG131"/>
  <c r="BI129"/>
  <c r="BH129"/>
  <c r="BF129"/>
  <c r="BE129"/>
  <c r="T129"/>
  <c r="R129"/>
  <c r="P129"/>
  <c r="BK129"/>
  <c r="J129"/>
  <c r="BG129"/>
  <c r="BI128"/>
  <c r="BH128"/>
  <c r="BF128"/>
  <c r="BE128"/>
  <c r="T128"/>
  <c r="R128"/>
  <c r="P128"/>
  <c r="BK128"/>
  <c r="J128"/>
  <c r="BG128"/>
  <c r="BI126"/>
  <c r="BH126"/>
  <c r="BF126"/>
  <c r="BE126"/>
  <c r="T126"/>
  <c r="R126"/>
  <c r="P126"/>
  <c r="BK126"/>
  <c r="J126"/>
  <c r="BG126"/>
  <c r="BI123"/>
  <c r="BH123"/>
  <c r="BF123"/>
  <c r="BE123"/>
  <c r="T123"/>
  <c r="T122"/>
  <c r="R123"/>
  <c r="R122"/>
  <c r="P123"/>
  <c r="P122"/>
  <c r="BK123"/>
  <c r="BK122"/>
  <c r="J122"/>
  <c r="J123"/>
  <c r="BG123"/>
  <c r="J63"/>
  <c r="BI121"/>
  <c r="BH121"/>
  <c r="BF121"/>
  <c r="BE121"/>
  <c r="T121"/>
  <c r="R121"/>
  <c r="P121"/>
  <c r="BK121"/>
  <c r="J121"/>
  <c r="BG121"/>
  <c r="BI120"/>
  <c r="BH120"/>
  <c r="BF120"/>
  <c r="BE120"/>
  <c r="T120"/>
  <c r="R120"/>
  <c r="P120"/>
  <c r="BK120"/>
  <c r="J120"/>
  <c r="BG120"/>
  <c r="BI118"/>
  <c r="BH118"/>
  <c r="BF118"/>
  <c r="BE118"/>
  <c r="T118"/>
  <c r="R118"/>
  <c r="P118"/>
  <c r="BK118"/>
  <c r="J118"/>
  <c r="BG118"/>
  <c r="BI117"/>
  <c r="BH117"/>
  <c r="BF117"/>
  <c r="BE117"/>
  <c r="T117"/>
  <c r="R117"/>
  <c r="P117"/>
  <c r="BK117"/>
  <c r="J117"/>
  <c r="BG117"/>
  <c r="BI115"/>
  <c r="BH115"/>
  <c r="BF115"/>
  <c r="BE115"/>
  <c r="T115"/>
  <c r="T114"/>
  <c r="R115"/>
  <c r="R114"/>
  <c r="P115"/>
  <c r="P114"/>
  <c r="BK115"/>
  <c r="BK114"/>
  <c r="J114"/>
  <c r="J115"/>
  <c r="BG115"/>
  <c r="J62"/>
  <c r="BI112"/>
  <c r="BH112"/>
  <c r="BF112"/>
  <c r="BE112"/>
  <c r="T112"/>
  <c r="R112"/>
  <c r="P112"/>
  <c r="BK112"/>
  <c r="J112"/>
  <c r="BG112"/>
  <c r="BI111"/>
  <c r="BH111"/>
  <c r="BF111"/>
  <c r="BE111"/>
  <c r="T111"/>
  <c r="R111"/>
  <c r="P111"/>
  <c r="BK111"/>
  <c r="J111"/>
  <c r="BG111"/>
  <c r="BI109"/>
  <c r="BH109"/>
  <c r="BF109"/>
  <c r="BE109"/>
  <c r="T109"/>
  <c r="R109"/>
  <c r="P109"/>
  <c r="BK109"/>
  <c r="J109"/>
  <c r="BG109"/>
  <c r="BI107"/>
  <c r="BH107"/>
  <c r="BF107"/>
  <c r="BE107"/>
  <c r="T107"/>
  <c r="R107"/>
  <c r="P107"/>
  <c r="BK107"/>
  <c r="J107"/>
  <c r="BG107"/>
  <c r="BI105"/>
  <c r="BH105"/>
  <c r="BF105"/>
  <c r="BE105"/>
  <c r="T105"/>
  <c r="R105"/>
  <c r="P105"/>
  <c r="BK105"/>
  <c r="J105"/>
  <c r="BG105"/>
  <c r="BI103"/>
  <c r="F37"/>
  <c i="1" r="BD55"/>
  <c i="2" r="BH103"/>
  <c r="F36"/>
  <c i="1" r="BC55"/>
  <c i="2" r="BF103"/>
  <c r="J34"/>
  <c i="1" r="AW55"/>
  <c i="2" r="F34"/>
  <c i="1" r="BA55"/>
  <c i="2" r="BE103"/>
  <c r="J33"/>
  <c i="1" r="AV55"/>
  <c i="2" r="F33"/>
  <c i="1" r="AZ55"/>
  <c i="2" r="T103"/>
  <c r="T102"/>
  <c r="T101"/>
  <c r="T100"/>
  <c r="R103"/>
  <c r="R102"/>
  <c r="R101"/>
  <c r="R100"/>
  <c r="P103"/>
  <c r="P102"/>
  <c r="P101"/>
  <c r="P100"/>
  <c i="1" r="AU55"/>
  <c i="2" r="BK103"/>
  <c r="BK102"/>
  <c r="J102"/>
  <c r="BK101"/>
  <c r="J101"/>
  <c r="BK100"/>
  <c r="J100"/>
  <c r="J59"/>
  <c r="J30"/>
  <c i="1" r="AG55"/>
  <c i="2" r="J103"/>
  <c r="BG103"/>
  <c r="F35"/>
  <c i="1" r="BB55"/>
  <c i="2" r="J61"/>
  <c r="J60"/>
  <c r="F94"/>
  <c r="E92"/>
  <c r="F52"/>
  <c r="E50"/>
  <c r="J39"/>
  <c r="J24"/>
  <c r="E24"/>
  <c r="J97"/>
  <c r="J55"/>
  <c r="J23"/>
  <c r="J21"/>
  <c r="E21"/>
  <c r="J96"/>
  <c r="J54"/>
  <c r="J20"/>
  <c r="J18"/>
  <c r="E18"/>
  <c r="F97"/>
  <c r="F55"/>
  <c r="J17"/>
  <c r="J15"/>
  <c r="E15"/>
  <c r="F96"/>
  <c r="F54"/>
  <c r="J14"/>
  <c r="J12"/>
  <c r="J94"/>
  <c r="J52"/>
  <c r="E7"/>
  <c r="E90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<sst xmlns="http://schemas.openxmlformats.org/spreadsheetml/2006/main">
  <si>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</si>
  <si>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</si>
  <si>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</si>
  <si>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</si>
  <si>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</si>
  <si>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{c28d77a1-db7c-4268-b30d-59ffc388dcff}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</si>
  <si>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</si>
  <si>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</si>
  <si>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</si>
  <si>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</si>
  <si>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</si>
  <si>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</si>
  <si>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</si>
  <si>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</si>
  <si>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</si>
  <si>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</si>
  <si>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</si>
  <si>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Horní Brusnice VDJ</t>
  </si>
  <si>
    <t>KSO:</t>
  </si>
  <si>
    <t/>
  </si>
  <si>
    <t>CC-CZ:</t>
  </si>
  <si>
    <t>Místo:</t>
  </si>
  <si>
    <t xml:space="preserve"> </t>
  </si>
  <si>
    <t>Datum:</t>
  </si>
  <si>
    <t>26. 3. 2019</t>
  </si>
  <si>
    <t>Zadavatel:</t>
  </si>
  <si>
    <t>IČ:</t>
  </si>
  <si>
    <t>DIČ:</t>
  </si>
  <si>
    <t>Uchazeč:</t>
  </si>
  <si>
    <t>Vyplň údaj</t>
  </si>
  <si>
    <t>Projektant:</t>
  </si>
  <si>
    <t>True</t>
  </si>
  <si>
    <t>1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</si>
  <si>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</si>
  <si>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</si>
  <si>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</si>
  <si>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</si>
  <si>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</si>
  <si>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</si>
  <si>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</si>
  <si>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</si>
  <si>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</si>
  <si>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</si>
  <si>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</si>
  <si>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</si>
  <si>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</si>
  <si>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</si>
  <si>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</si>
  <si>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</si>
  <si>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</si>
  <si>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</si>
  <si>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</si>
  <si>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</si>
  <si>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</si>
  <si>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</si>
  <si>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</si>
  <si>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</si>
  <si>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</si>
  <si>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</si>
  <si>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</si>
  <si>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</si>
  <si>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</si>
  <si>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</si>
  <si>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</si>
  <si>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</si>
  <si>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</si>
  <si>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</si>
  <si>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</si>
  <si>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</si>
  <si>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</si>
  <si>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</si>
  <si>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</si>
  <si>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</si>
  <si>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</si>
  <si>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</si>
  <si>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</si>
  <si>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Horní Brusnice - oprava VDJ </t>
  </si>
  <si>
    <t>STA</t>
  </si>
  <si>
    <t>{22b59bf6-3811-4c09-afb2-3b3cd6c2df66}</t>
  </si>
  <si>
    <t>2</t>
  </si>
  <si>
    <t>hydrosvis</t>
  </si>
  <si>
    <t>7,04</t>
  </si>
  <si>
    <t>hydrovod</t>
  </si>
  <si>
    <t>5,2</t>
  </si>
  <si>
    <t>KRYCÍ LIST SOUPISU PRACÍ</t>
  </si>
  <si>
    <t>pozednice</t>
  </si>
  <si>
    <t>6</t>
  </si>
  <si>
    <t>krokve</t>
  </si>
  <si>
    <t>18,5</t>
  </si>
  <si>
    <t>kleštiny</t>
  </si>
  <si>
    <t>9,5</t>
  </si>
  <si>
    <t>hranoly</t>
  </si>
  <si>
    <t>0,373</t>
  </si>
  <si>
    <t>Objekt:</t>
  </si>
  <si>
    <t>kontra</t>
  </si>
  <si>
    <t xml:space="preserve">01 - Horní Brusnice - oprava VDJ </t>
  </si>
  <si>
    <t>latě</t>
  </si>
  <si>
    <t>0,172</t>
  </si>
  <si>
    <t>řezivo</t>
  </si>
  <si>
    <t>0,545</t>
  </si>
  <si>
    <t>střecha</t>
  </si>
  <si>
    <t>12,729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</si>
  <si>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</si>
  <si>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</si>
  <si>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</si>
  <si>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</si>
  <si>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</si>
  <si>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</si>
  <si>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</si>
  <si>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</si>
  <si>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</si>
  <si>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</si>
  <si>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</si>
  <si>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</si>
  <si>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</si>
  <si>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</si>
  <si>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</si>
  <si>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</si>
  <si>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</si>
  <si>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</si>
  <si>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</si>
  <si>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</si>
  <si>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</si>
  <si>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</si>
  <si>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</si>
  <si>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</si>
  <si>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</si>
  <si>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</si>
  <si>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</si>
  <si>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</si>
  <si>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</si>
  <si>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</si>
  <si>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</si>
  <si>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</si>
  <si>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</si>
  <si>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</si>
  <si>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</si>
  <si>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</si>
  <si>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</si>
  <si>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</si>
  <si>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</si>
  <si>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</si>
  <si>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</si>
  <si>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</si>
  <si>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40</t>
  </si>
  <si>
    <t>K</t>
  </si>
  <si>
    <t>132201101</t>
  </si>
  <si>
    <t>Hloubení zapažených i nezapažených rýh šířky do 600 mm s urovnáním dna do předepsaného profilu a spádu v hornině tř. 3 do 100 m3</t>
  </si>
  <si>
    <t>m3</t>
  </si>
  <si>
    <t>CS ÚRS 2018 02</t>
  </si>
  <si>
    <t>4</t>
  </si>
  <si>
    <t>-701891624</t>
  </si>
  <si>
    <t>VV</t>
  </si>
  <si>
    <t>15*1,6*0,6</t>
  </si>
  <si>
    <t>48</t>
  </si>
  <si>
    <t>174101101</t>
  </si>
  <si>
    <t>Zásyp sypaninou z jakékoliv horniny s uložením výkopku ve vrstvách se zhutněním jam, šachet, rýh nebo kolem objektů v těchto vykopávkách</t>
  </si>
  <si>
    <t>-731884436</t>
  </si>
  <si>
    <t>12</t>
  </si>
  <si>
    <t>118</t>
  </si>
  <si>
    <t>175101201</t>
  </si>
  <si>
    <t>Obsypání objektů nad přilehlým původním terénem sypaninou z vhodných hornin 1 až 4 nebo materiálem uloženým ve vzdálenosti do 3 m od vnějšího kraje objektu pro jakoukoliv míru zhutnění bez prohození sypaniny sítem</t>
  </si>
  <si>
    <t>CS ÚRS 2019 01</t>
  </si>
  <si>
    <t>2090596715</t>
  </si>
  <si>
    <t>4*4*0,5</t>
  </si>
  <si>
    <t>119</t>
  </si>
  <si>
    <t>M</t>
  </si>
  <si>
    <t>10364100</t>
  </si>
  <si>
    <t>zemina pro terénní úpravy - tříděná</t>
  </si>
  <si>
    <t>t</t>
  </si>
  <si>
    <t>8</t>
  </si>
  <si>
    <t>1913994993</t>
  </si>
  <si>
    <t>8*1,7 'Přepočtené koeficientem množství</t>
  </si>
  <si>
    <t>42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</si>
  <si>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</si>
  <si>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</si>
  <si>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434697810</t>
  </si>
  <si>
    <t>43</t>
  </si>
  <si>
    <t>58331345</t>
  </si>
  <si>
    <t>kamenivo těžené drobné tříděné frakce 0-4</t>
  </si>
  <si>
    <t>1028566188</t>
  </si>
  <si>
    <t>2,7*2 'Přepočtené koeficientem množství</t>
  </si>
  <si>
    <t>3</t>
  </si>
  <si>
    <t>Svislé a kompletní konstrukce</t>
  </si>
  <si>
    <t>18</t>
  </si>
  <si>
    <t>311272211</t>
  </si>
  <si>
    <t>Zdivo z pórobetonových tvárnic na tenké maltové lože, tl. zdiva 300 mm pevnost tvárnic do P2, objemová hmotnost do 450 kg/m3 hladkých</t>
  </si>
  <si>
    <t>m2</t>
  </si>
  <si>
    <t>256948184</t>
  </si>
  <si>
    <t>4*2,6*2,5-1,1*2,1</t>
  </si>
  <si>
    <t>19</t>
  </si>
  <si>
    <t>317143452</t>
  </si>
  <si>
    <t>Překlady nosné prefabrikované z pórobetonu osazené do tenkého maltového lože, pro zdi tl. 300 mm, délky překladu přes 1300 do 1500 mm</t>
  </si>
  <si>
    <t>kus</t>
  </si>
  <si>
    <t>-1274183354</t>
  </si>
  <si>
    <t>115</t>
  </si>
  <si>
    <t>417352311</t>
  </si>
  <si>
    <t>Ztracené bednění věnců z pórobetonových U-profilů osazených do maltového lože, objemová hmotnost do 500 kg/m3 výšky věnce do 250 mm tloušťka zdiva 300 mm</t>
  </si>
  <si>
    <t>m</t>
  </si>
  <si>
    <t>1109245572</t>
  </si>
  <si>
    <t>4*2,6</t>
  </si>
  <si>
    <t>382413121</t>
  </si>
  <si>
    <t>Osazení plastové jímky z polypropylenu PP na obetonování objemu 16000 l</t>
  </si>
  <si>
    <t>387598047</t>
  </si>
  <si>
    <t>5</t>
  </si>
  <si>
    <t>56230013</t>
  </si>
  <si>
    <t>jímka plastová na obetonování 1,7x3,7x2,3m objem 14m3</t>
  </si>
  <si>
    <t>-1486363607</t>
  </si>
  <si>
    <t>Vodorovné konstrukce</t>
  </si>
  <si>
    <t>10</t>
  </si>
  <si>
    <t>411321616</t>
  </si>
  <si>
    <t>Stropy z betonu železového (bez výztuže) stropů deskových, plochých střech, desek balkonových, desek hřibových stropů včetně hlavic hřibových sloupů tř. C 30/37</t>
  </si>
  <si>
    <t>1811029550</t>
  </si>
  <si>
    <t>4,6*2,6*0,15+0,15*0,26*2,6-2*0,6*0,6*0,15</t>
  </si>
  <si>
    <t>Součet</t>
  </si>
  <si>
    <t>11</t>
  </si>
  <si>
    <t>411351011</t>
  </si>
  <si>
    <t>Bednění stropních konstrukcí - bez podpěrné konstrukce desek tloušťky stropní desky přes 5 do 25 cm zřízení</t>
  </si>
  <si>
    <t>-1665153</t>
  </si>
  <si>
    <t>2*4+2*4*0,15*0,6+2*(2,6+4,6+2,6)*0,15</t>
  </si>
  <si>
    <t>411351012</t>
  </si>
  <si>
    <t>Bednění stropních konstrukcí - bez podpěrné konstrukce desek tloušťky stropní desky přes 5 do 25 cm odstranění</t>
  </si>
  <si>
    <t>791542224</t>
  </si>
  <si>
    <t>13</t>
  </si>
  <si>
    <t>411354313</t>
  </si>
  <si>
    <t>Podpěrná konstrukce stropů - desek, kleneb a skořepin výška podepření do 4 m tloušťka stropu přes 15 do 25 cm zřízení</t>
  </si>
  <si>
    <t>-1458511222</t>
  </si>
  <si>
    <t>2*4</t>
  </si>
  <si>
    <t>14</t>
  </si>
  <si>
    <t>411354314</t>
  </si>
  <si>
    <t>Podpěrná konstrukce stropů - desek, kleneb a skořepin výška podepření do 4 m tloušťka stropu přes 15 do 25 cm odstranění</t>
  </si>
  <si>
    <t>-175841907</t>
  </si>
  <si>
    <t>17</t>
  </si>
  <si>
    <t>411361221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</si>
  <si>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10 216 (E)</t>
  </si>
  <si>
    <t>1404117068</t>
  </si>
  <si>
    <t>2*0,001*2,6*4,6</t>
  </si>
  <si>
    <t>0,024*2 'Přepočtené koeficientem množství</t>
  </si>
  <si>
    <t>16</t>
  </si>
  <si>
    <t>411361821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</si>
  <si>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 betonářské oceli 10 505 (R) nebo BSt 500</t>
  </si>
  <si>
    <t>-102467286</t>
  </si>
  <si>
    <t>(6+6+8)*2,489*0,00158</t>
  </si>
  <si>
    <t>411362021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</si>
  <si>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</si>
  <si>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1567442903</t>
  </si>
  <si>
    <t xml:space="preserve">"KARI 8/150*8/150"      2,6*4,6*0,006*1,2</t>
  </si>
  <si>
    <t xml:space="preserve">"KARI 6/150*6/150"     2,6*4,6*0,003*1,2</t>
  </si>
  <si>
    <t>117</t>
  </si>
  <si>
    <t>417321515</t>
  </si>
  <si>
    <t>Ztužující pásy a věnce z betonu železového (bez výztuže) tř. C 25/30</t>
  </si>
  <si>
    <t>1609915116</t>
  </si>
  <si>
    <t>4*0,2*0,2*2,6</t>
  </si>
  <si>
    <t>116</t>
  </si>
  <si>
    <t>417361821</t>
  </si>
  <si>
    <t>Výztuž ztužujících pásů a věnců z betonářské oceli 10 505 (R) nebo BSt 500</t>
  </si>
  <si>
    <t>-230158688</t>
  </si>
  <si>
    <t>4*0,004*2,6</t>
  </si>
  <si>
    <t>41</t>
  </si>
  <si>
    <t>451572111</t>
  </si>
  <si>
    <t>Lože pod potrubí, stoky a drobné objekty v otevřeném výkopu z kameniva drobného těženého 0 až 4 mm</t>
  </si>
  <si>
    <t>205775834</t>
  </si>
  <si>
    <t>15*0,1*0,6</t>
  </si>
  <si>
    <t>Úpravy povrchů, podlahy a osazování výplní</t>
  </si>
  <si>
    <t>27</t>
  </si>
  <si>
    <t>622142001</t>
  </si>
  <si>
    <t>Potažení vnějších ploch pletivem v ploše nebo pruzích, na plném podkladu sklovláknitým vtlačením do tmelu stěn</t>
  </si>
  <si>
    <t>2064723804</t>
  </si>
  <si>
    <t>4*2,6*2,8+4*2*2,5</t>
  </si>
  <si>
    <t>28</t>
  </si>
  <si>
    <t>622541011</t>
  </si>
  <si>
    <t>Omítka tenkovrstvá silikonsilikátová vnějších ploch hydrofobní, se samočistícím účinkem probarvená, včetně penetrace podkladu zrnitá, tloušťky 1,5 mm stěn</t>
  </si>
  <si>
    <t>-1546387966</t>
  </si>
  <si>
    <t>67</t>
  </si>
  <si>
    <t>632451032</t>
  </si>
  <si>
    <t>Potěr cementový vyrovnávací z malty (MC-15) v ploše o průměrné (střední) tl. přes 20 do 30 mm</t>
  </si>
  <si>
    <t>-2116112911</t>
  </si>
  <si>
    <t>Trubní vedení</t>
  </si>
  <si>
    <t>7</t>
  </si>
  <si>
    <t>452368211</t>
  </si>
  <si>
    <t>Výztuž podkladních desek, bloků nebo pražců v otevřeném výkopu ze svařovaných sítí typu Kari</t>
  </si>
  <si>
    <t>1366584325</t>
  </si>
  <si>
    <t>2*2,3*(2+4)*0,004*1,2</t>
  </si>
  <si>
    <t>71</t>
  </si>
  <si>
    <t>857244121</t>
  </si>
  <si>
    <t>Montáž litinových tvarovek na potrubí litinovém tlakovém odbočných na potrubí z trub přírubových v otevřeném výkopu, kanálu nebo v šachtě DN 80</t>
  </si>
  <si>
    <t>1962358357</t>
  </si>
  <si>
    <t>69</t>
  </si>
  <si>
    <t>552535020</t>
  </si>
  <si>
    <t>Trouby a tvarovky litinové tlakové přírubové odbočky zn. T tvarovka přírubová s přírubuvou odbočkou zn.T tvárná litina dle ČSN EN 545 uvnitř i vně: práškový epoxid dle GSK-RAL, min. tl. 250 µm DN 50/50</t>
  </si>
  <si>
    <t>1787194847</t>
  </si>
  <si>
    <t>70</t>
  </si>
  <si>
    <t>552536080</t>
  </si>
  <si>
    <t xml:space="preserve">Trouby a tvarovky litinové tlakové přechody přírubové zn. FFR  (redukce) přechod přírubový zn. FFR tvárná litina dle ČSN EN 545 uvnitř i vně: práškový epoxid dle GSK-RAL, min. tl. 250 µm DN 80/50</t>
  </si>
  <si>
    <t>670726525</t>
  </si>
  <si>
    <t>29</t>
  </si>
  <si>
    <t>871241211</t>
  </si>
  <si>
    <t>Montáž vodovodního potrubí z plastů v otevřeném výkopu z polyetylenu PE 100 svařovaných elektrotvarovkou SDR 11/PN16 D 90 x 8,2 mm</t>
  </si>
  <si>
    <t>1397499173</t>
  </si>
  <si>
    <t>30</t>
  </si>
  <si>
    <t>28613600</t>
  </si>
  <si>
    <t>potrubí dvouvrstvé PE100 s 10% signalizační vrstvou SDR 11 90x8,2 dl 12m</t>
  </si>
  <si>
    <t>-702021025</t>
  </si>
  <si>
    <t>31</t>
  </si>
  <si>
    <t>877241112</t>
  </si>
  <si>
    <t>Montáž tvarovek na vodovodním plastovém potrubí z polyetylenu PE 100 elektrotvarovek SDR 11/PN16 kolen 90° d 90</t>
  </si>
  <si>
    <t>-802572717</t>
  </si>
  <si>
    <t>32</t>
  </si>
  <si>
    <t>28653060</t>
  </si>
  <si>
    <t>elektrokoleno PE 100 90° D 90mm</t>
  </si>
  <si>
    <t>1202915199</t>
  </si>
  <si>
    <t>60</t>
  </si>
  <si>
    <t>891212312</t>
  </si>
  <si>
    <t>Montáž vodovodních armatur na potrubí vodoměrů v šachtě přírubových DN 50</t>
  </si>
  <si>
    <t>694755934</t>
  </si>
  <si>
    <t>61</t>
  </si>
  <si>
    <t>38821715</t>
  </si>
  <si>
    <t>vodoměr šroubový přírubový na studenou vodu PN 16 DN 50</t>
  </si>
  <si>
    <t>-1280538483</t>
  </si>
  <si>
    <t>62</t>
  </si>
  <si>
    <t>388221360</t>
  </si>
  <si>
    <t>vysílač impulzů optoelektrický vodoměrů do 40° C, K=100</t>
  </si>
  <si>
    <t>231351668</t>
  </si>
  <si>
    <t>63</t>
  </si>
  <si>
    <t>11100132</t>
  </si>
  <si>
    <t>Akumulátorová dávkovací zařízení chlornanu s řídící jednotkou a baterií</t>
  </si>
  <si>
    <t>kompl.</t>
  </si>
  <si>
    <t>-68131117</t>
  </si>
  <si>
    <t>33</t>
  </si>
  <si>
    <t>891231222</t>
  </si>
  <si>
    <t>Montáž vodovodních armatur na potrubí šoupátek nebo klapek uzavíracích v šachtách s ručním kolečkem DN 65</t>
  </si>
  <si>
    <t>-365786429</t>
  </si>
  <si>
    <t>34</t>
  </si>
  <si>
    <t>42221301</t>
  </si>
  <si>
    <t>šoupátko pitná voda litina GGG 50 krátká stavební dl PN 10/16 DN 50x150mm</t>
  </si>
  <si>
    <t>-2106133989</t>
  </si>
  <si>
    <t>68</t>
  </si>
  <si>
    <t>892273932</t>
  </si>
  <si>
    <t>Proplach vodovodního potrubí při opravách dezinfekce pro potrubí DN od 40 do 125</t>
  </si>
  <si>
    <t>-224305970</t>
  </si>
  <si>
    <t>44</t>
  </si>
  <si>
    <t>899102112</t>
  </si>
  <si>
    <t>Osazení poklopů litinových a ocelových včetně rámů pro třídu zatížení A15, A50</t>
  </si>
  <si>
    <t>1113221289</t>
  </si>
  <si>
    <t>45</t>
  </si>
  <si>
    <t>Pol487</t>
  </si>
  <si>
    <t>poklop studniční A15 700x700 SH kompozit</t>
  </si>
  <si>
    <t>ks</t>
  </si>
  <si>
    <t>550866831</t>
  </si>
  <si>
    <t>899620141</t>
  </si>
  <si>
    <t>Obetonování plastových šachet z polypropylenu betonem prostým v otevřeném výkopu, beton tř. C 20/25</t>
  </si>
  <si>
    <t>1377727901</t>
  </si>
  <si>
    <t>0,15*2*4</t>
  </si>
  <si>
    <t>2*2,3*(2+4)*0,15</t>
  </si>
  <si>
    <t>0,3*0,3*2*(2+4)</t>
  </si>
  <si>
    <t>899640111</t>
  </si>
  <si>
    <t>Bednění pro obetonování plastových šachet v otevřeném výkopu hranatých</t>
  </si>
  <si>
    <t>1571384353</t>
  </si>
  <si>
    <t>2*4,6*0,3+2*2,6*0,3</t>
  </si>
  <si>
    <t>9</t>
  </si>
  <si>
    <t>Ostatní konstrukce a práce, bourání</t>
  </si>
  <si>
    <t>962032241</t>
  </si>
  <si>
    <t>Bourání zdiva nadzákladového z cihel nebo tvárnic z cihel pálených nebo vápenopískových, na maltu cementovou, objemu přes 1 m3</t>
  </si>
  <si>
    <t>-156118767</t>
  </si>
  <si>
    <t>0,3*0,3*2*(2,6+4,0)</t>
  </si>
  <si>
    <t>963012520</t>
  </si>
  <si>
    <t>Bourání stropů z desek nebo panelů železobetonových prefabrikovaných s dutinami z panelů, š. přes 300 mm tl. přes 140 mm</t>
  </si>
  <si>
    <t>90087616</t>
  </si>
  <si>
    <t>2,6*4,6*0,15</t>
  </si>
  <si>
    <t>977151118</t>
  </si>
  <si>
    <t>Jádrové vrty diamantovými korunkami do stavebních materiálů (železobetonu, betonu, cihel, obkladů, dlažeb, kamene) průměru přes 90 do 100 mm</t>
  </si>
  <si>
    <t>228912245</t>
  </si>
  <si>
    <t>3*0,3</t>
  </si>
  <si>
    <t>114</t>
  </si>
  <si>
    <t>985131111</t>
  </si>
  <si>
    <t>Očištění ploch stěn, rubu kleneb a podlah tlakovou vodou</t>
  </si>
  <si>
    <t>-2088741614</t>
  </si>
  <si>
    <t>2*2,3*(2+4)+2*4</t>
  </si>
  <si>
    <t>997</t>
  </si>
  <si>
    <t>Přesun sutě</t>
  </si>
  <si>
    <t>64</t>
  </si>
  <si>
    <t>997013501</t>
  </si>
  <si>
    <t>Odvoz suti a vybouraných hmot na skládku nebo meziskládku se složením, na vzdálenost do 1 km</t>
  </si>
  <si>
    <t>-2028900924</t>
  </si>
  <si>
    <t>65</t>
  </si>
  <si>
    <t>997013509</t>
  </si>
  <si>
    <t>Odvoz suti a vybouraných hmot na skládku nebo meziskládku se složením, na vzdálenost Příplatek k ceně za každý další i započatý 1 km přes 1 km</t>
  </si>
  <si>
    <t>479827960</t>
  </si>
  <si>
    <t>5,215*15 'Přepočtené koeficientem množství</t>
  </si>
  <si>
    <t>66</t>
  </si>
  <si>
    <t>997013844</t>
  </si>
  <si>
    <t>Poplatek za uložení stavebního odpadu na skládce (skládkovné) Poplatek za uložení stavebního odpadu (skládkovné)</t>
  </si>
  <si>
    <t>-2119003374</t>
  </si>
  <si>
    <t>998</t>
  </si>
  <si>
    <t>Přesun hmot</t>
  </si>
  <si>
    <t>998276101</t>
  </si>
  <si>
    <t>Přesun hmot pro trubní vedení hloubené z trub z plastických hmot nebo sklolaminátových pro vodovody nebo kanalizace v otevřeném výkopu dopravní vzdálenost do 15 m</t>
  </si>
  <si>
    <t>1336952654</t>
  </si>
  <si>
    <t>PSV</t>
  </si>
  <si>
    <t>Práce a dodávky PSV</t>
  </si>
  <si>
    <t>711</t>
  </si>
  <si>
    <t>Izolace proti vodě, vlhkosti a plynům</t>
  </si>
  <si>
    <t>49</t>
  </si>
  <si>
    <t>711471051</t>
  </si>
  <si>
    <t>Provedení izolace proti povrchové a podpovrchové tlakové vodě termoplasty na ploše vodorovné V folií PVC lepenou</t>
  </si>
  <si>
    <t>-490648480</t>
  </si>
  <si>
    <t>4,6*2,6-2,6*2,6</t>
  </si>
  <si>
    <t>50</t>
  </si>
  <si>
    <t>711472051</t>
  </si>
  <si>
    <t>Provedení izolace proti povrchové a podpovrchové tlakové vodě termoplasty na ploše svislé S folií PVC lepenou</t>
  </si>
  <si>
    <t>1568409326</t>
  </si>
  <si>
    <t>0,2*2*(2,6+4,6+4*2,6)</t>
  </si>
  <si>
    <t>51</t>
  </si>
  <si>
    <t>338240834</t>
  </si>
  <si>
    <t>52</t>
  </si>
  <si>
    <t>28322004</t>
  </si>
  <si>
    <t>fólie zemní hydroizolační mPVC, tl. 1,5 mm</t>
  </si>
  <si>
    <t>-1404826885</t>
  </si>
  <si>
    <t>hydrovod+hydrosvis</t>
  </si>
  <si>
    <t>53</t>
  </si>
  <si>
    <t>711491171</t>
  </si>
  <si>
    <t>Provedení izolace proti povrchové a podpovrchové tlakové vodě ostatní na ploše vodorovné V z textilií, vrstva podkladní</t>
  </si>
  <si>
    <t>927257074</t>
  </si>
  <si>
    <t>54</t>
  </si>
  <si>
    <t>711491172</t>
  </si>
  <si>
    <t>Provedení izolace proti povrchové a podpovrchové tlakové vodě ostatní na ploše vodorovné V z textilií, vrstva ochranná</t>
  </si>
  <si>
    <t>-2033985600</t>
  </si>
  <si>
    <t>55</t>
  </si>
  <si>
    <t>69311199</t>
  </si>
  <si>
    <t>geotextilie netkaná PES+PP 300g/m2</t>
  </si>
  <si>
    <t>-1451373878</t>
  </si>
  <si>
    <t>12,24*2,1 'Přepočtené koeficientem množství</t>
  </si>
  <si>
    <t>56</t>
  </si>
  <si>
    <t>711491175</t>
  </si>
  <si>
    <t>Provedení izolace proti povrchové a podpovrchové tlakové vodě ostatní na ploše vodorovné V připevnění izolace kotvicími pásky</t>
  </si>
  <si>
    <t>-530845766</t>
  </si>
  <si>
    <t>4*2,6+2*(2,6+4,6)</t>
  </si>
  <si>
    <t>57</t>
  </si>
  <si>
    <t>55344004</t>
  </si>
  <si>
    <t>lišta stěnová vyhnutá z poplastované plechu délky 2000 mm, rozvinuté šířky 70 mm</t>
  </si>
  <si>
    <t>-1332432610</t>
  </si>
  <si>
    <t>24,8*1,1 'Přepočtené koeficientem množství</t>
  </si>
  <si>
    <t>713</t>
  </si>
  <si>
    <t>Izolace tepelné</t>
  </si>
  <si>
    <t>72</t>
  </si>
  <si>
    <t>713111121</t>
  </si>
  <si>
    <t>Montáž tepelné izolace stropů rohožemi, pásy, dílci, deskami, bloky (izolační materiál ve specifikaci) rovných spodem s uchycením (drátem, páskou apod.)</t>
  </si>
  <si>
    <t>1196878154</t>
  </si>
  <si>
    <t>2*2</t>
  </si>
  <si>
    <t>73</t>
  </si>
  <si>
    <t>63148107</t>
  </si>
  <si>
    <t>deska tepelně izolační minerální univerzální λ=0,038-0,039 tl 160mm</t>
  </si>
  <si>
    <t>-2138821261</t>
  </si>
  <si>
    <t>4*1,02 'Přepočtené koeficientem množství</t>
  </si>
  <si>
    <t>39</t>
  </si>
  <si>
    <t>998713101</t>
  </si>
  <si>
    <t>Přesun hmot pro izolace tepelné stanovený z hmotnosti přesunovaného materiálu vodorovná dopravní vzdálenost do 50 m v objektech výšky do 6 m</t>
  </si>
  <si>
    <t>1153099135</t>
  </si>
  <si>
    <t>741</t>
  </si>
  <si>
    <t>Elektroinstalace - silnoproud</t>
  </si>
  <si>
    <t>113</t>
  </si>
  <si>
    <t>741810000</t>
  </si>
  <si>
    <t xml:space="preserve"> Celková dodávka elektrického rozvodu a zařízení osvětlení</t>
  </si>
  <si>
    <t>Kč</t>
  </si>
  <si>
    <t>1701420278</t>
  </si>
  <si>
    <t>762</t>
  </si>
  <si>
    <t>Konstrukce tesařské</t>
  </si>
  <si>
    <t>93</t>
  </si>
  <si>
    <t>762081351</t>
  </si>
  <si>
    <t>Práce společné pro tesařské konstrukce hoblování hraněného řeziva zabudovaného do konstrukce jednostranné hranoly, průřezové plochy do 120 cm2</t>
  </si>
  <si>
    <t>-51613706</t>
  </si>
  <si>
    <t>14*0,5</t>
  </si>
  <si>
    <t>91</t>
  </si>
  <si>
    <t>762082220</t>
  </si>
  <si>
    <t>Práce společné pro tesařské konstrukce profilování zhlaví trámů a ozdobných konců jednoduché seříznutí dvěma řezy, plochy do 160 cm2</t>
  </si>
  <si>
    <t>-330630446</t>
  </si>
  <si>
    <t>92</t>
  </si>
  <si>
    <t>762083122</t>
  </si>
  <si>
    <t>Práce společné pro tesařské konstrukce impregnace řeziva máčením proti dřevokaznému hmyzu, houbám a plísním, třída ohrožení 3 a 4 (dřevo v exteriéru)</t>
  </si>
  <si>
    <t>-1619930774</t>
  </si>
  <si>
    <t>94</t>
  </si>
  <si>
    <t>762085103</t>
  </si>
  <si>
    <t>Práce společné pro tesařské konstrukce montáž ocelových spojovacích prostředků (materiál ve specifikaci) kotevních želez příložek, patek, táhel</t>
  </si>
  <si>
    <t>1548391485</t>
  </si>
  <si>
    <t>95</t>
  </si>
  <si>
    <t>762085112</t>
  </si>
  <si>
    <t>Práce společné pro tesařské konstrukce montáž ocelových spojovacích prostředků (materiál ve specifikaci) svorníků, šroubů délky přes 150 do 300 mm</t>
  </si>
  <si>
    <t>765467028</t>
  </si>
  <si>
    <t>96</t>
  </si>
  <si>
    <t>31197006</t>
  </si>
  <si>
    <t>tyč závitová Pz 4.6 M16</t>
  </si>
  <si>
    <t>1950149414</t>
  </si>
  <si>
    <t>97</t>
  </si>
  <si>
    <t>31111008</t>
  </si>
  <si>
    <t>matice přesná šestihranná Pz DIN 934-8 M16</t>
  </si>
  <si>
    <t>100 kus</t>
  </si>
  <si>
    <t>1083776644</t>
  </si>
  <si>
    <t>98</t>
  </si>
  <si>
    <t>31120008</t>
  </si>
  <si>
    <t>podložka DIN 125-A ZB D 16mm</t>
  </si>
  <si>
    <t>1603673734</t>
  </si>
  <si>
    <t>85</t>
  </si>
  <si>
    <t>762332131</t>
  </si>
  <si>
    <t>Montáž vázaných konstrukcí krovů střech pultových, sedlových, valbových, stanových čtvercového nebo obdélníkového půdorysu, z řeziva hraněného průřezové plochy do 120 cm2</t>
  </si>
  <si>
    <t>-1242229502</t>
  </si>
  <si>
    <t>2*3</t>
  </si>
  <si>
    <t>10*1,85</t>
  </si>
  <si>
    <t>4*2,375</t>
  </si>
  <si>
    <t>86</t>
  </si>
  <si>
    <t>60512125</t>
  </si>
  <si>
    <t>hranol stavební řezivo průřezu do 120cm2 do dl 6m</t>
  </si>
  <si>
    <t>-12549210</t>
  </si>
  <si>
    <t>pozednice*0,12*0,1*1,1</t>
  </si>
  <si>
    <t>krokve*0,1*0,12*1,1</t>
  </si>
  <si>
    <t>kleštiny*0,04*0,12*1,1</t>
  </si>
  <si>
    <t>101</t>
  </si>
  <si>
    <t>762341260</t>
  </si>
  <si>
    <t>Bednění a laťování montáž bednění střech rovných a šikmých sklonu do 60° s vyřezáním otvorů z palubek</t>
  </si>
  <si>
    <t>2070153690</t>
  </si>
  <si>
    <t>2*0,5*3,32</t>
  </si>
  <si>
    <t>102</t>
  </si>
  <si>
    <t>61191155</t>
  </si>
  <si>
    <t>palubky obkladové smrk profil klasický 19x116mm jakost A/B</t>
  </si>
  <si>
    <t>-441981248</t>
  </si>
  <si>
    <t>3,32*1,1 'Přepočtené koeficientem množství</t>
  </si>
  <si>
    <t>89</t>
  </si>
  <si>
    <t>762342214</t>
  </si>
  <si>
    <t>Bednění a laťování montáž laťování střech jednoduchých sklonu do 60° při osové vzdálenosti latí přes 150 do 360 mm</t>
  </si>
  <si>
    <t>-444261818</t>
  </si>
  <si>
    <t>laťování</t>
  </si>
  <si>
    <t>2*1,917*3,32</t>
  </si>
  <si>
    <t>87</t>
  </si>
  <si>
    <t>762342441</t>
  </si>
  <si>
    <t>Bednění a laťování montáž lišt trojúhelníkových nebo kontralatí</t>
  </si>
  <si>
    <t>-906981955</t>
  </si>
  <si>
    <t>88</t>
  </si>
  <si>
    <t>60514106</t>
  </si>
  <si>
    <t>řezivo jehličnaté lať pevnostní třída S10-13 průžez 40x60mm</t>
  </si>
  <si>
    <t>-998445703</t>
  </si>
  <si>
    <t>kontra*0,04*0,06*1,1</t>
  </si>
  <si>
    <t>2*7*3,32*0,04*0,06*1,1</t>
  </si>
  <si>
    <t>90</t>
  </si>
  <si>
    <t>762395000</t>
  </si>
  <si>
    <t>Spojovací prostředky krovů, bednění a laťování, nadstřešních konstrukcí svory, prkna, hřebíky, pásová ocel, vruty</t>
  </si>
  <si>
    <t>1412098516</t>
  </si>
  <si>
    <t>hranoly+latě</t>
  </si>
  <si>
    <t>99</t>
  </si>
  <si>
    <t>998762101</t>
  </si>
  <si>
    <t>Přesun hmot pro konstrukce tesařské stanovený z hmotnosti přesunovaného materiálu vodorovná dopravní vzdálenost do 50 m v objektech výšky do 6 m</t>
  </si>
  <si>
    <t>169762053</t>
  </si>
  <si>
    <t>100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</si>
  <si>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</si>
  <si>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</si>
  <si>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540039737</t>
  </si>
  <si>
    <t>763</t>
  </si>
  <si>
    <t>Konstrukce suché výstavby</t>
  </si>
  <si>
    <t>76</t>
  </si>
  <si>
    <t>763131451</t>
  </si>
  <si>
    <t>Podhled ze sádrokartonových desek dvouvrstvá zavěšená spodní konstrukce z ocelových profilů CD, UD jednoduše opláštěná deskou impregnovanou H2, tl. 12,5 mm, bez TI</t>
  </si>
  <si>
    <t>-490794891</t>
  </si>
  <si>
    <t>78</t>
  </si>
  <si>
    <t>763131713</t>
  </si>
  <si>
    <t>Podhled ze sádrokartonových desek ostatní práce a konstrukce na podhledech ze sádrokartonových desek napojení na obvodové konstrukce profilem</t>
  </si>
  <si>
    <t>-1049265142</t>
  </si>
  <si>
    <t>77</t>
  </si>
  <si>
    <t>763131714</t>
  </si>
  <si>
    <t>Podhled ze sádrokartonových desek ostatní práce a konstrukce na podhledech ze sádrokartonových desek základní penetrační nátěr</t>
  </si>
  <si>
    <t>-1544427968</t>
  </si>
  <si>
    <t>79</t>
  </si>
  <si>
    <t>763131751</t>
  </si>
  <si>
    <t>Podhled ze sádrokartonových desek ostatní práce a konstrukce na podhledech ze sádrokartonových desek montáž parotěsné zábrany</t>
  </si>
  <si>
    <t>-249185691</t>
  </si>
  <si>
    <t>80</t>
  </si>
  <si>
    <t>JTA.JFN140SP</t>
  </si>
  <si>
    <t>folie nehořlavá parotěsná JUTAFOL N Speciál 140 g/m2</t>
  </si>
  <si>
    <t>-286121884</t>
  </si>
  <si>
    <t>4*1,1 'Přepočtené koeficientem množství</t>
  </si>
  <si>
    <t>83</t>
  </si>
  <si>
    <t>998763100</t>
  </si>
  <si>
    <t>Přesun hmot pro dřevostavby stanovený z hmotnosti přesunovaného materiálu vodorovná dopravní vzdálenost do 50 m v objektech výšky do 6 m</t>
  </si>
  <si>
    <t>-1464793215</t>
  </si>
  <si>
    <t>84</t>
  </si>
  <si>
    <t>998763181</t>
  </si>
  <si>
    <t>Přesun hmot pro dřevostavby stanovený z hmotnosti přesunovaného materiálu Příplatek k ceně za přesun prováděný bez použití mechanizace pro jakoukoliv výšku objektu</t>
  </si>
  <si>
    <t>1100352983</t>
  </si>
  <si>
    <t>765</t>
  </si>
  <si>
    <t>Krytina skládaná</t>
  </si>
  <si>
    <t>105</t>
  </si>
  <si>
    <t>765123012</t>
  </si>
  <si>
    <t>Krytina betonová drážková skládaná na sucho sklonu střechy do 30° z tašek s povrchovou úpravou</t>
  </si>
  <si>
    <t>1336974083</t>
  </si>
  <si>
    <t>106</t>
  </si>
  <si>
    <t>765123122</t>
  </si>
  <si>
    <t>Krytina betonová drážková skládaná na sucho sklonu střechy do 30° prvky okapové hrany větrací mřížka univerzální</t>
  </si>
  <si>
    <t>1218841833</t>
  </si>
  <si>
    <t>2*3,32</t>
  </si>
  <si>
    <t>107</t>
  </si>
  <si>
    <t>765123312</t>
  </si>
  <si>
    <t>Krytina betonová drážková skládaná na sucho sklonu střechy do 30° hřeben provětrávaný z hřebenáčů s povrchovou úpravou</t>
  </si>
  <si>
    <t>1452224678</t>
  </si>
  <si>
    <t>108</t>
  </si>
  <si>
    <t>765123512</t>
  </si>
  <si>
    <t>Krytina betonová drážková skládaná na sucho sklonu střechy do 30° štítová hrana z okrajových tašek s povrchovou úpravou</t>
  </si>
  <si>
    <t>-1255410253</t>
  </si>
  <si>
    <t>4*1,917</t>
  </si>
  <si>
    <t>111</t>
  </si>
  <si>
    <t>765191011</t>
  </si>
  <si>
    <t>Montáž pojistné hydroizolační fólie kladené ve sklonu přes 20° volně na krokve</t>
  </si>
  <si>
    <t>-1214610182</t>
  </si>
  <si>
    <t>112</t>
  </si>
  <si>
    <t>28329032</t>
  </si>
  <si>
    <t>fólie nekontaktní nízkodifuzně propustná PE mikroperforovaná pro doplňkovou hydroizolační vrstvu třípláštových střech (reakce na oheň - třída F) 140g/m2</t>
  </si>
  <si>
    <t>176627852</t>
  </si>
  <si>
    <t>12,729*1,1 'Přepočtené koeficientem množství</t>
  </si>
  <si>
    <t>109</t>
  </si>
  <si>
    <t>998765101</t>
  </si>
  <si>
    <t>Přesun hmot pro krytiny skládané stanovený z hmotnosti přesunovaného materiálu vodorovná dopravní vzdálenost do 50 m na objektech výšky do 6 m</t>
  </si>
  <si>
    <t>2114587597</t>
  </si>
  <si>
    <t>110</t>
  </si>
  <si>
    <t>998765181</t>
  </si>
  <si>
    <t>Přesun hmot pro krytiny skládané stanovený z hmotnosti přesunovaného materiálu Příplatek k cenám za přesun prováděný bez použití mechanizace pro jakoukoliv výšku objektu</t>
  </si>
  <si>
    <t>-322530714</t>
  </si>
  <si>
    <t>766</t>
  </si>
  <si>
    <t>Konstrukce truhlářské</t>
  </si>
  <si>
    <t>58</t>
  </si>
  <si>
    <t>766660411</t>
  </si>
  <si>
    <t>Montáž dveřních křídel dřevěných nebo plastových vchodových dveří včetně rámu do zdiva jednokřídlových bez nadsvětlíku</t>
  </si>
  <si>
    <t>990068286</t>
  </si>
  <si>
    <t>59</t>
  </si>
  <si>
    <t>611000003</t>
  </si>
  <si>
    <t xml:space="preserve">Dveře plastové vchodové s výpní z PU panelu </t>
  </si>
  <si>
    <t>-1484576185</t>
  </si>
  <si>
    <t>1,1*2,1</t>
  </si>
  <si>
    <t>767</t>
  </si>
  <si>
    <t>Konstrukce zámečnické</t>
  </si>
  <si>
    <t>46</t>
  </si>
  <si>
    <t>767861011</t>
  </si>
  <si>
    <t>Montáž vnitřních žebříků přímých délky přes 2 do 5 m, ukotvených do betonu</t>
  </si>
  <si>
    <t>986760579</t>
  </si>
  <si>
    <t>47</t>
  </si>
  <si>
    <t>44983027</t>
  </si>
  <si>
    <t>žebřík výstupový jednoduchý přímý kompopziti dl 2,6 + madla</t>
  </si>
  <si>
    <t>-2001253333</t>
  </si>
  <si>
    <t>771</t>
  </si>
  <si>
    <t>Podlahy z dlaždic</t>
  </si>
  <si>
    <t>74</t>
  </si>
  <si>
    <t>771474112</t>
  </si>
  <si>
    <t>Montáž soklů z dlaždic keramických lepených flexibilním lepidlem rovných, výšky přes 65 do 90 mm</t>
  </si>
  <si>
    <t>-883719066</t>
  </si>
  <si>
    <t>75</t>
  </si>
  <si>
    <t>59761281</t>
  </si>
  <si>
    <t>sokl -dlažba keramická slinutá hladká do interiéru i exteriéru 300x80mm</t>
  </si>
  <si>
    <t>-1349822970</t>
  </si>
  <si>
    <t>7,1/0,3</t>
  </si>
  <si>
    <t>24</t>
  </si>
  <si>
    <t>35</t>
  </si>
  <si>
    <t>771571211</t>
  </si>
  <si>
    <t>Montáž podlah z dlaždic keramických kladených do malty průmyslových hladkých do 35 ks/ m2</t>
  </si>
  <si>
    <t>1457099790</t>
  </si>
  <si>
    <t>36</t>
  </si>
  <si>
    <t>59761408.LSS</t>
  </si>
  <si>
    <t>dlaždice slinutá TAURUS COLOR, 298 x 298 x 9 mm</t>
  </si>
  <si>
    <t>-1236210571</t>
  </si>
  <si>
    <t>37</t>
  </si>
  <si>
    <t>998771101</t>
  </si>
  <si>
    <t>Přesun hmot pro podlahy z dlaždic stanovený z hmotnosti přesunovaného materiálu vodorovná dopravní vzdálenost do 50 m v objektech výšky do 6 m</t>
  </si>
  <si>
    <t>-23219925</t>
  </si>
  <si>
    <t>783</t>
  </si>
  <si>
    <t>Dokončovací práce - nátěry</t>
  </si>
  <si>
    <t>104</t>
  </si>
  <si>
    <t>783218111</t>
  </si>
  <si>
    <t>Lazurovací nátěr tesařských konstrukcí dvojnásobný syntetický</t>
  </si>
  <si>
    <t>857512757</t>
  </si>
  <si>
    <t>14*0,5*0,44</t>
  </si>
  <si>
    <t>2*2*0,5*3,32</t>
  </si>
  <si>
    <t>784</t>
  </si>
  <si>
    <t>Dokončovací práce - malby a tapety</t>
  </si>
  <si>
    <t>103</t>
  </si>
  <si>
    <t>784211101</t>
  </si>
  <si>
    <t>Malby z malířských směsí otěruvzdorných za mokra dvojnásobné, bílé za mokra otěruvzdorné výborně v místnostech výšky do 3,80 m</t>
  </si>
  <si>
    <t>1615087203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</si>
</sst>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8"/>
      <color rgb="FF969696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8"/>
      <color rgb="FF000000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28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31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32</v>
      </c>
    </row>
    <row r="19" ht="12" customHeight="1">
      <c r="B19" s="19"/>
      <c r="C19" s="20"/>
      <c r="D19" s="30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32</v>
      </c>
    </row>
    <row r="20" ht="18.48" customHeight="1">
      <c r="B20" s="19"/>
      <c r="C20" s="20"/>
      <c r="D20" s="20"/>
      <c r="E20" s="25" t="s">
        <v>22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51" customHeight="1">
      <c r="B23" s="19"/>
      <c r="C23" s="20"/>
      <c r="D23" s="20"/>
      <c r="E23" s="34" t="s">
        <v>35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ROUND(AG54,0)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hidden="1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0)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0)</f>
        <v>0</v>
      </c>
      <c r="AL29" s="44"/>
      <c r="AM29" s="44"/>
      <c r="AN29" s="44"/>
      <c r="AO29" s="44"/>
      <c r="AP29" s="44"/>
      <c r="AQ29" s="44"/>
      <c r="AR29" s="47"/>
      <c r="BE29" s="48"/>
    </row>
    <row r="30" hidden="1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0)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0)</f>
        <v>0</v>
      </c>
      <c r="AL30" s="44"/>
      <c r="AM30" s="44"/>
      <c r="AN30" s="44"/>
      <c r="AO30" s="44"/>
      <c r="AP30" s="44"/>
      <c r="AQ30" s="44"/>
      <c r="AR30" s="47"/>
      <c r="BE30" s="48"/>
    </row>
    <row r="31" s="2" customFormat="1" ht="14.4" customHeight="1">
      <c r="B31" s="43"/>
      <c r="C31" s="44"/>
      <c r="D31" s="49" t="s">
        <v>40</v>
      </c>
      <c r="E31" s="44"/>
      <c r="F31" s="30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0)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="2" customFormat="1" ht="14.4" customHeight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0)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2" customFormat="1" ht="14.4" customHeight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0)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="1" customFormat="1" ht="25.92" customHeight="1">
      <c r="B35" s="36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1"/>
    </row>
    <row r="41" s="1" customFormat="1" ht="6.96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1"/>
    </row>
    <row r="42" s="1" customFormat="1" ht="24.96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3" customFormat="1" ht="12" customHeight="1">
      <c r="B44" s="61"/>
      <c r="C44" s="30" t="s">
        <v>13</v>
      </c>
      <c r="D44" s="62"/>
      <c r="E44" s="62"/>
      <c r="F44" s="62"/>
      <c r="G44" s="62"/>
      <c r="H44" s="62"/>
      <c r="I44" s="62"/>
      <c r="J44" s="62"/>
      <c r="K44" s="62"/>
      <c r="L44" s="62" t="str">
        <f>K5</f>
        <v>030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</row>
    <row r="45" s="4" customFormat="1" ht="36.96" customHeight="1">
      <c r="B45" s="64"/>
      <c r="C45" s="65" t="s">
        <v>16</v>
      </c>
      <c r="D45" s="66"/>
      <c r="E45" s="66"/>
      <c r="F45" s="66"/>
      <c r="G45" s="66"/>
      <c r="H45" s="66"/>
      <c r="I45" s="66"/>
      <c r="J45" s="66"/>
      <c r="K45" s="66"/>
      <c r="L45" s="67" t="str">
        <f>K6</f>
        <v>Horní Brusnice VDJ</v>
      </c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8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70" t="str">
        <f>IF(AN8= "","",AN8)</f>
        <v>26. 3. 2019</v>
      </c>
      <c r="AN47" s="70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15.1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62" t="str">
        <f>IF(E11= 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71" t="str">
        <f>IF(E17="","",E17)</f>
        <v xml:space="preserve"> </v>
      </c>
      <c r="AN49" s="62"/>
      <c r="AO49" s="62"/>
      <c r="AP49" s="62"/>
      <c r="AQ49" s="37"/>
      <c r="AR49" s="41"/>
      <c r="AS49" s="72" t="s">
        <v>50</v>
      </c>
      <c r="AT49" s="73"/>
      <c r="AU49" s="74"/>
      <c r="AV49" s="74"/>
      <c r="AW49" s="74"/>
      <c r="AX49" s="74"/>
      <c r="AY49" s="74"/>
      <c r="AZ49" s="74"/>
      <c r="BA49" s="74"/>
      <c r="BB49" s="74"/>
      <c r="BC49" s="74"/>
      <c r="BD49" s="75"/>
    </row>
    <row r="50" s="1" customFormat="1" ht="15.15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62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71" t="str">
        <f>IF(E20="","",E20)</f>
        <v xml:space="preserve"> </v>
      </c>
      <c r="AN50" s="62"/>
      <c r="AO50" s="62"/>
      <c r="AP50" s="62"/>
      <c r="AQ50" s="37"/>
      <c r="AR50" s="41"/>
      <c r="AS50" s="76"/>
      <c r="AT50" s="77"/>
      <c r="AU50" s="78"/>
      <c r="AV50" s="78"/>
      <c r="AW50" s="78"/>
      <c r="AX50" s="78"/>
      <c r="AY50" s="78"/>
      <c r="AZ50" s="78"/>
      <c r="BA50" s="78"/>
      <c r="BB50" s="78"/>
      <c r="BC50" s="78"/>
      <c r="BD50" s="79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80"/>
      <c r="AT51" s="81"/>
      <c r="AU51" s="82"/>
      <c r="AV51" s="82"/>
      <c r="AW51" s="82"/>
      <c r="AX51" s="82"/>
      <c r="AY51" s="82"/>
      <c r="AZ51" s="82"/>
      <c r="BA51" s="82"/>
      <c r="BB51" s="82"/>
      <c r="BC51" s="82"/>
      <c r="BD51" s="83"/>
    </row>
    <row r="52" s="1" customFormat="1" ht="29.28" customHeight="1">
      <c r="B52" s="36"/>
      <c r="C52" s="84" t="s">
        <v>51</v>
      </c>
      <c r="D52" s="85"/>
      <c r="E52" s="85"/>
      <c r="F52" s="85"/>
      <c r="G52" s="85"/>
      <c r="H52" s="86"/>
      <c r="I52" s="87" t="s">
        <v>52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8" t="s">
        <v>53</v>
      </c>
      <c r="AH52" s="85"/>
      <c r="AI52" s="85"/>
      <c r="AJ52" s="85"/>
      <c r="AK52" s="85"/>
      <c r="AL52" s="85"/>
      <c r="AM52" s="85"/>
      <c r="AN52" s="87" t="s">
        <v>54</v>
      </c>
      <c r="AO52" s="85"/>
      <c r="AP52" s="85"/>
      <c r="AQ52" s="89" t="s">
        <v>55</v>
      </c>
      <c r="AR52" s="41"/>
      <c r="AS52" s="90" t="s">
        <v>56</v>
      </c>
      <c r="AT52" s="91" t="s">
        <v>57</v>
      </c>
      <c r="AU52" s="91" t="s">
        <v>58</v>
      </c>
      <c r="AV52" s="91" t="s">
        <v>59</v>
      </c>
      <c r="AW52" s="91" t="s">
        <v>60</v>
      </c>
      <c r="AX52" s="91" t="s">
        <v>61</v>
      </c>
      <c r="AY52" s="91" t="s">
        <v>62</v>
      </c>
      <c r="AZ52" s="91" t="s">
        <v>63</v>
      </c>
      <c r="BA52" s="91" t="s">
        <v>64</v>
      </c>
      <c r="BB52" s="91" t="s">
        <v>65</v>
      </c>
      <c r="BC52" s="91" t="s">
        <v>66</v>
      </c>
      <c r="BD52" s="92" t="s">
        <v>67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93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5"/>
    </row>
    <row r="54" s="5" customFormat="1" ht="32.4" customHeight="1">
      <c r="B54" s="96"/>
      <c r="C54" s="97" t="s">
        <v>68</v>
      </c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9">
        <f>ROUND(AG55,0)</f>
        <v>0</v>
      </c>
      <c r="AH54" s="99"/>
      <c r="AI54" s="99"/>
      <c r="AJ54" s="99"/>
      <c r="AK54" s="99"/>
      <c r="AL54" s="99"/>
      <c r="AM54" s="99"/>
      <c r="AN54" s="100">
        <f>SUM(AG54,AT54)</f>
        <v>0</v>
      </c>
      <c r="AO54" s="100"/>
      <c r="AP54" s="100"/>
      <c r="AQ54" s="101" t="s">
        <v>19</v>
      </c>
      <c r="AR54" s="102"/>
      <c r="AS54" s="103">
        <f>ROUND(AS55,0)</f>
        <v>0</v>
      </c>
      <c r="AT54" s="104">
        <f>ROUND(SUM(AV54:AW54),0)</f>
        <v>0</v>
      </c>
      <c r="AU54" s="105">
        <f>ROUND(AU55,5)</f>
        <v>0</v>
      </c>
      <c r="AV54" s="104">
        <f>ROUND(AZ54*L29,0)</f>
        <v>0</v>
      </c>
      <c r="AW54" s="104">
        <f>ROUND(BA54*L30,0)</f>
        <v>0</v>
      </c>
      <c r="AX54" s="104">
        <f>ROUND(BB54*L29,0)</f>
        <v>0</v>
      </c>
      <c r="AY54" s="104">
        <f>ROUND(BC54*L30,0)</f>
        <v>0</v>
      </c>
      <c r="AZ54" s="104">
        <f>ROUND(AZ55,0)</f>
        <v>0</v>
      </c>
      <c r="BA54" s="104">
        <f>ROUND(BA55,0)</f>
        <v>0</v>
      </c>
      <c r="BB54" s="104">
        <f>ROUND(BB55,0)</f>
        <v>0</v>
      </c>
      <c r="BC54" s="104">
        <f>ROUND(BC55,0)</f>
        <v>0</v>
      </c>
      <c r="BD54" s="106">
        <f>ROUND(BD55,0)</f>
        <v>0</v>
      </c>
      <c r="BS54" s="107" t="s">
        <v>69</v>
      </c>
      <c r="BT54" s="107" t="s">
        <v>70</v>
      </c>
      <c r="BU54" s="108" t="s">
        <v>71</v>
      </c>
      <c r="BV54" s="107" t="s">
        <v>72</v>
      </c>
      <c r="BW54" s="107" t="s">
        <v>5</v>
      </c>
      <c r="BX54" s="107" t="s">
        <v>73</v>
      </c>
      <c r="CL54" s="107" t="s">
        <v>19</v>
      </c>
    </row>
    <row r="55" s="6" customFormat="1" ht="16.5" customHeight="1">
      <c r="A55" s="109" t="s">
        <v>74</v>
      </c>
      <c r="B55" s="110"/>
      <c r="C55" s="111"/>
      <c r="D55" s="112" t="s">
        <v>75</v>
      </c>
      <c r="E55" s="112"/>
      <c r="F55" s="112"/>
      <c r="G55" s="112"/>
      <c r="H55" s="112"/>
      <c r="I55" s="113"/>
      <c r="J55" s="112" t="s">
        <v>76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'01 - Horní Brusnice - opr...'!J30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77</v>
      </c>
      <c r="AR55" s="116"/>
      <c r="AS55" s="117">
        <v>0</v>
      </c>
      <c r="AT55" s="118">
        <f>ROUND(SUM(AV55:AW55),0)</f>
        <v>0</v>
      </c>
      <c r="AU55" s="119">
        <f>'01 - Horní Brusnice - opr...'!P100</f>
        <v>0</v>
      </c>
      <c r="AV55" s="118">
        <f>'01 - Horní Brusnice - opr...'!J33</f>
        <v>0</v>
      </c>
      <c r="AW55" s="118">
        <f>'01 - Horní Brusnice - opr...'!J34</f>
        <v>0</v>
      </c>
      <c r="AX55" s="118">
        <f>'01 - Horní Brusnice - opr...'!J35</f>
        <v>0</v>
      </c>
      <c r="AY55" s="118">
        <f>'01 - Horní Brusnice - opr...'!J36</f>
        <v>0</v>
      </c>
      <c r="AZ55" s="118">
        <f>'01 - Horní Brusnice - opr...'!F33</f>
        <v>0</v>
      </c>
      <c r="BA55" s="118">
        <f>'01 - Horní Brusnice - opr...'!F34</f>
        <v>0</v>
      </c>
      <c r="BB55" s="118">
        <f>'01 - Horní Brusnice - opr...'!F35</f>
        <v>0</v>
      </c>
      <c r="BC55" s="118">
        <f>'01 - Horní Brusnice - opr...'!F36</f>
        <v>0</v>
      </c>
      <c r="BD55" s="120">
        <f>'01 - Horní Brusnice - opr...'!F37</f>
        <v>0</v>
      </c>
      <c r="BT55" s="121" t="s">
        <v>32</v>
      </c>
      <c r="BV55" s="121" t="s">
        <v>72</v>
      </c>
      <c r="BW55" s="121" t="s">
        <v>78</v>
      </c>
      <c r="BX55" s="121" t="s">
        <v>5</v>
      </c>
      <c r="CL55" s="121" t="s">
        <v>19</v>
      </c>
      <c r="CM55" s="121" t="s">
        <v>79</v>
      </c>
    </row>
    <row r="56" s="1" customFormat="1" ht="30" customHeight="1"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="1" customFormat="1" ht="6.96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41"/>
    </row>
  </sheetData>
  <sheetProtection sheet="1" formatColumns="0" formatRows="0" objects="1" scenarios="1" spinCount="100000" saltValue="d7970VIQo6GqavgdiefMWhTe97NOgBAlJ9+Rxjec30fhyVc4DKA8yb9yPN2TNNRhSX5PVj/iAaiMbyqdlum2hg==" hashValue="rXsdGGV4eXNOLU9dDioOXffGMMHVmJz4CNEGxpUkzeqHglLW0ENuiKaD6Z6hFpVRUGm8ij/9CB8qsBnQlzWxEw==" algorithmName="SHA-512" password="CF9D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1 - Horní Brusnice - opr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50.83" customWidth="1"/>
    <col min="7" max="7" width="7" customWidth="1"/>
    <col min="8" max="8" width="11.5" customWidth="1"/>
    <col min="9" max="9" width="20.17" style="122" customWidth="1"/>
    <col min="10" max="10" width="20.17" customWidth="1"/>
    <col min="11" max="11" width="20.17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78</v>
      </c>
      <c r="AZ2" s="123" t="s">
        <v>80</v>
      </c>
      <c r="BA2" s="123" t="s">
        <v>19</v>
      </c>
      <c r="BB2" s="123" t="s">
        <v>19</v>
      </c>
      <c r="BC2" s="123" t="s">
        <v>81</v>
      </c>
      <c r="BD2" s="123" t="s">
        <v>79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8"/>
      <c r="AT3" s="15" t="s">
        <v>79</v>
      </c>
      <c r="AZ3" s="123" t="s">
        <v>82</v>
      </c>
      <c r="BA3" s="123" t="s">
        <v>19</v>
      </c>
      <c r="BB3" s="123" t="s">
        <v>19</v>
      </c>
      <c r="BC3" s="123" t="s">
        <v>83</v>
      </c>
      <c r="BD3" s="123" t="s">
        <v>79</v>
      </c>
    </row>
    <row r="4" ht="24.96" customHeight="1">
      <c r="B4" s="18"/>
      <c r="D4" s="127" t="s">
        <v>84</v>
      </c>
      <c r="L4" s="18"/>
      <c r="M4" s="128" t="s">
        <v>10</v>
      </c>
      <c r="AT4" s="15" t="s">
        <v>31</v>
      </c>
      <c r="AZ4" s="123" t="s">
        <v>85</v>
      </c>
      <c r="BA4" s="123" t="s">
        <v>19</v>
      </c>
      <c r="BB4" s="123" t="s">
        <v>19</v>
      </c>
      <c r="BC4" s="123" t="s">
        <v>86</v>
      </c>
      <c r="BD4" s="123" t="s">
        <v>79</v>
      </c>
    </row>
    <row r="5" ht="6.96" customHeight="1">
      <c r="B5" s="18"/>
      <c r="L5" s="18"/>
      <c r="AZ5" s="123" t="s">
        <v>87</v>
      </c>
      <c r="BA5" s="123" t="s">
        <v>19</v>
      </c>
      <c r="BB5" s="123" t="s">
        <v>19</v>
      </c>
      <c r="BC5" s="123" t="s">
        <v>88</v>
      </c>
      <c r="BD5" s="123" t="s">
        <v>79</v>
      </c>
    </row>
    <row r="6" ht="12" customHeight="1">
      <c r="B6" s="18"/>
      <c r="D6" s="129" t="s">
        <v>16</v>
      </c>
      <c r="L6" s="18"/>
      <c r="AZ6" s="123" t="s">
        <v>89</v>
      </c>
      <c r="BA6" s="123" t="s">
        <v>19</v>
      </c>
      <c r="BB6" s="123" t="s">
        <v>19</v>
      </c>
      <c r="BC6" s="123" t="s">
        <v>90</v>
      </c>
      <c r="BD6" s="123" t="s">
        <v>79</v>
      </c>
    </row>
    <row r="7" ht="16.5" customHeight="1">
      <c r="B7" s="18"/>
      <c r="E7" s="130" t="str">
        <f>'Rekapitulace stavby'!K6</f>
        <v>Horní Brusnice VDJ</v>
      </c>
      <c r="F7" s="129"/>
      <c r="G7" s="129"/>
      <c r="H7" s="129"/>
      <c r="L7" s="18"/>
      <c r="AZ7" s="123" t="s">
        <v>91</v>
      </c>
      <c r="BA7" s="123" t="s">
        <v>19</v>
      </c>
      <c r="BB7" s="123" t="s">
        <v>19</v>
      </c>
      <c r="BC7" s="123" t="s">
        <v>92</v>
      </c>
      <c r="BD7" s="123" t="s">
        <v>79</v>
      </c>
    </row>
    <row r="8" s="1" customFormat="1" ht="12" customHeight="1">
      <c r="B8" s="41"/>
      <c r="D8" s="129" t="s">
        <v>93</v>
      </c>
      <c r="I8" s="131"/>
      <c r="L8" s="41"/>
      <c r="AZ8" s="123" t="s">
        <v>94</v>
      </c>
      <c r="BA8" s="123" t="s">
        <v>19</v>
      </c>
      <c r="BB8" s="123" t="s">
        <v>19</v>
      </c>
      <c r="BC8" s="123" t="s">
        <v>88</v>
      </c>
      <c r="BD8" s="123" t="s">
        <v>79</v>
      </c>
    </row>
    <row r="9" s="1" customFormat="1" ht="36.96" customHeight="1">
      <c r="B9" s="41"/>
      <c r="E9" s="132" t="s">
        <v>95</v>
      </c>
      <c r="F9" s="1"/>
      <c r="G9" s="1"/>
      <c r="H9" s="1"/>
      <c r="I9" s="131"/>
      <c r="L9" s="41"/>
      <c r="AZ9" s="123" t="s">
        <v>96</v>
      </c>
      <c r="BA9" s="123" t="s">
        <v>19</v>
      </c>
      <c r="BB9" s="123" t="s">
        <v>19</v>
      </c>
      <c r="BC9" s="123" t="s">
        <v>97</v>
      </c>
      <c r="BD9" s="123" t="s">
        <v>79</v>
      </c>
    </row>
    <row r="10" s="1" customFormat="1">
      <c r="B10" s="41"/>
      <c r="I10" s="131"/>
      <c r="L10" s="41"/>
      <c r="AZ10" s="123" t="s">
        <v>98</v>
      </c>
      <c r="BA10" s="123" t="s">
        <v>19</v>
      </c>
      <c r="BB10" s="123" t="s">
        <v>19</v>
      </c>
      <c r="BC10" s="123" t="s">
        <v>99</v>
      </c>
      <c r="BD10" s="123" t="s">
        <v>79</v>
      </c>
    </row>
    <row r="11" s="1" customFormat="1" ht="12" customHeight="1">
      <c r="B11" s="41"/>
      <c r="D11" s="129" t="s">
        <v>18</v>
      </c>
      <c r="F11" s="133" t="s">
        <v>19</v>
      </c>
      <c r="I11" s="134" t="s">
        <v>20</v>
      </c>
      <c r="J11" s="133" t="s">
        <v>19</v>
      </c>
      <c r="L11" s="41"/>
      <c r="AZ11" s="123" t="s">
        <v>100</v>
      </c>
      <c r="BA11" s="123" t="s">
        <v>19</v>
      </c>
      <c r="BB11" s="123" t="s">
        <v>19</v>
      </c>
      <c r="BC11" s="123" t="s">
        <v>101</v>
      </c>
      <c r="BD11" s="123" t="s">
        <v>79</v>
      </c>
    </row>
    <row r="12" s="1" customFormat="1" ht="12" customHeight="1">
      <c r="B12" s="41"/>
      <c r="D12" s="129" t="s">
        <v>21</v>
      </c>
      <c r="F12" s="133" t="s">
        <v>22</v>
      </c>
      <c r="I12" s="134" t="s">
        <v>23</v>
      </c>
      <c r="J12" s="135" t="str">
        <f>'Rekapitulace stavby'!AN8</f>
        <v>26. 3. 2019</v>
      </c>
      <c r="L12" s="41"/>
    </row>
    <row r="13" s="1" customFormat="1" ht="10.8" customHeight="1">
      <c r="B13" s="41"/>
      <c r="I13" s="131"/>
      <c r="L13" s="41"/>
    </row>
    <row r="14" s="1" customFormat="1" ht="12" customHeight="1">
      <c r="B14" s="41"/>
      <c r="D14" s="129" t="s">
        <v>25</v>
      </c>
      <c r="I14" s="134" t="s">
        <v>26</v>
      </c>
      <c r="J14" s="133" t="str">
        <f>IF('Rekapitulace stavby'!AN10="","",'Rekapitulace stavby'!AN10)</f>
        <v/>
      </c>
      <c r="L14" s="41"/>
    </row>
    <row r="15" s="1" customFormat="1" ht="18" customHeight="1">
      <c r="B15" s="41"/>
      <c r="E15" s="133" t="str">
        <f>IF('Rekapitulace stavby'!E11="","",'Rekapitulace stavby'!E11)</f>
        <v xml:space="preserve"> </v>
      </c>
      <c r="I15" s="134" t="s">
        <v>27</v>
      </c>
      <c r="J15" s="133" t="str">
        <f>IF('Rekapitulace stavby'!AN11="","",'Rekapitulace stavby'!AN11)</f>
        <v/>
      </c>
      <c r="L15" s="41"/>
    </row>
    <row r="16" s="1" customFormat="1" ht="6.96" customHeight="1">
      <c r="B16" s="41"/>
      <c r="I16" s="131"/>
      <c r="L16" s="41"/>
    </row>
    <row r="17" s="1" customFormat="1" ht="12" customHeight="1">
      <c r="B17" s="41"/>
      <c r="D17" s="129" t="s">
        <v>28</v>
      </c>
      <c r="I17" s="134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33"/>
      <c r="G18" s="133"/>
      <c r="H18" s="133"/>
      <c r="I18" s="134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31"/>
      <c r="L19" s="41"/>
    </row>
    <row r="20" s="1" customFormat="1" ht="12" customHeight="1">
      <c r="B20" s="41"/>
      <c r="D20" s="129" t="s">
        <v>30</v>
      </c>
      <c r="I20" s="134" t="s">
        <v>26</v>
      </c>
      <c r="J20" s="133" t="str">
        <f>IF('Rekapitulace stavby'!AN16="","",'Rekapitulace stavby'!AN16)</f>
        <v/>
      </c>
      <c r="L20" s="41"/>
    </row>
    <row r="21" s="1" customFormat="1" ht="18" customHeight="1">
      <c r="B21" s="41"/>
      <c r="E21" s="133" t="str">
        <f>IF('Rekapitulace stavby'!E17="","",'Rekapitulace stavby'!E17)</f>
        <v xml:space="preserve"> </v>
      </c>
      <c r="I21" s="134" t="s">
        <v>27</v>
      </c>
      <c r="J21" s="133" t="str">
        <f>IF('Rekapitulace stavby'!AN17="","",'Rekapitulace stavby'!AN17)</f>
        <v/>
      </c>
      <c r="L21" s="41"/>
    </row>
    <row r="22" s="1" customFormat="1" ht="6.96" customHeight="1">
      <c r="B22" s="41"/>
      <c r="I22" s="131"/>
      <c r="L22" s="41"/>
    </row>
    <row r="23" s="1" customFormat="1" ht="12" customHeight="1">
      <c r="B23" s="41"/>
      <c r="D23" s="129" t="s">
        <v>33</v>
      </c>
      <c r="I23" s="134" t="s">
        <v>26</v>
      </c>
      <c r="J23" s="133" t="str">
        <f>IF('Rekapitulace stavby'!AN19="","",'Rekapitulace stavby'!AN19)</f>
        <v/>
      </c>
      <c r="L23" s="41"/>
    </row>
    <row r="24" s="1" customFormat="1" ht="18" customHeight="1">
      <c r="B24" s="41"/>
      <c r="E24" s="133" t="str">
        <f>IF('Rekapitulace stavby'!E20="","",'Rekapitulace stavby'!E20)</f>
        <v xml:space="preserve"> </v>
      </c>
      <c r="I24" s="134" t="s">
        <v>27</v>
      </c>
      <c r="J24" s="133" t="str">
        <f>IF('Rekapitulace stavby'!AN20="","",'Rekapitulace stavby'!AN20)</f>
        <v/>
      </c>
      <c r="L24" s="41"/>
    </row>
    <row r="25" s="1" customFormat="1" ht="6.96" customHeight="1">
      <c r="B25" s="41"/>
      <c r="I25" s="131"/>
      <c r="L25" s="41"/>
    </row>
    <row r="26" s="1" customFormat="1" ht="12" customHeight="1">
      <c r="B26" s="41"/>
      <c r="D26" s="129" t="s">
        <v>34</v>
      </c>
      <c r="I26" s="131"/>
      <c r="L26" s="41"/>
    </row>
    <row r="27" s="7" customFormat="1" ht="16.5" customHeight="1">
      <c r="B27" s="136"/>
      <c r="E27" s="137" t="s">
        <v>19</v>
      </c>
      <c r="F27" s="137"/>
      <c r="G27" s="137"/>
      <c r="H27" s="137"/>
      <c r="I27" s="138"/>
      <c r="L27" s="136"/>
    </row>
    <row r="28" s="1" customFormat="1" ht="6.96" customHeight="1">
      <c r="B28" s="41"/>
      <c r="I28" s="131"/>
      <c r="L28" s="41"/>
    </row>
    <row r="29" s="1" customFormat="1" ht="6.96" customHeight="1">
      <c r="B29" s="41"/>
      <c r="D29" s="74"/>
      <c r="E29" s="74"/>
      <c r="F29" s="74"/>
      <c r="G29" s="74"/>
      <c r="H29" s="74"/>
      <c r="I29" s="139"/>
      <c r="J29" s="74"/>
      <c r="K29" s="74"/>
      <c r="L29" s="41"/>
    </row>
    <row r="30" s="1" customFormat="1" ht="25.44" customHeight="1">
      <c r="B30" s="41"/>
      <c r="D30" s="140" t="s">
        <v>36</v>
      </c>
      <c r="I30" s="131"/>
      <c r="J30" s="141">
        <f>ROUND(J100, 0)</f>
        <v>0</v>
      </c>
      <c r="L30" s="41"/>
    </row>
    <row r="31" s="1" customFormat="1" ht="6.96" customHeight="1">
      <c r="B31" s="41"/>
      <c r="D31" s="74"/>
      <c r="E31" s="74"/>
      <c r="F31" s="74"/>
      <c r="G31" s="74"/>
      <c r="H31" s="74"/>
      <c r="I31" s="139"/>
      <c r="J31" s="74"/>
      <c r="K31" s="74"/>
      <c r="L31" s="41"/>
    </row>
    <row r="32" s="1" customFormat="1" ht="14.4" customHeight="1">
      <c r="B32" s="41"/>
      <c r="F32" s="142" t="s">
        <v>38</v>
      </c>
      <c r="I32" s="143" t="s">
        <v>37</v>
      </c>
      <c r="J32" s="142" t="s">
        <v>39</v>
      </c>
      <c r="L32" s="41"/>
    </row>
    <row r="33" hidden="1" s="1" customFormat="1" ht="14.4" customHeight="1">
      <c r="B33" s="41"/>
      <c r="D33" s="144" t="s">
        <v>40</v>
      </c>
      <c r="E33" s="129" t="s">
        <v>41</v>
      </c>
      <c r="F33" s="145">
        <f>ROUND((SUM(BE100:BE302)),  0)</f>
        <v>0</v>
      </c>
      <c r="I33" s="146">
        <v>0.20999999999999999</v>
      </c>
      <c r="J33" s="145">
        <f>ROUND(((SUM(BE100:BE302))*I33),  0)</f>
        <v>0</v>
      </c>
      <c r="L33" s="41"/>
    </row>
    <row r="34" hidden="1" s="1" customFormat="1" ht="14.4" customHeight="1">
      <c r="B34" s="41"/>
      <c r="E34" s="129" t="s">
        <v>42</v>
      </c>
      <c r="F34" s="145">
        <f>ROUND((SUM(BF100:BF302)),  0)</f>
        <v>0</v>
      </c>
      <c r="I34" s="146">
        <v>0.14999999999999999</v>
      </c>
      <c r="J34" s="145">
        <f>ROUND(((SUM(BF100:BF302))*I34),  0)</f>
        <v>0</v>
      </c>
      <c r="L34" s="41"/>
    </row>
    <row r="35" s="1" customFormat="1" ht="14.4" customHeight="1">
      <c r="B35" s="41"/>
      <c r="D35" s="129" t="s">
        <v>40</v>
      </c>
      <c r="E35" s="129" t="s">
        <v>43</v>
      </c>
      <c r="F35" s="145">
        <f>ROUND((SUM(BG100:BG302)),  0)</f>
        <v>0</v>
      </c>
      <c r="I35" s="146">
        <v>0.20999999999999999</v>
      </c>
      <c r="J35" s="145">
        <f>0</f>
        <v>0</v>
      </c>
      <c r="L35" s="41"/>
    </row>
    <row r="36" s="1" customFormat="1" ht="14.4" customHeight="1">
      <c r="B36" s="41"/>
      <c r="E36" s="129" t="s">
        <v>44</v>
      </c>
      <c r="F36" s="145">
        <f>ROUND((SUM(BH100:BH302)),  0)</f>
        <v>0</v>
      </c>
      <c r="I36" s="146">
        <v>0.14999999999999999</v>
      </c>
      <c r="J36" s="145">
        <f>0</f>
        <v>0</v>
      </c>
      <c r="L36" s="41"/>
    </row>
    <row r="37" hidden="1" s="1" customFormat="1" ht="14.4" customHeight="1">
      <c r="B37" s="41"/>
      <c r="E37" s="129" t="s">
        <v>45</v>
      </c>
      <c r="F37" s="145">
        <f>ROUND((SUM(BI100:BI302)),  0)</f>
        <v>0</v>
      </c>
      <c r="I37" s="146">
        <v>0</v>
      </c>
      <c r="J37" s="145">
        <f>0</f>
        <v>0</v>
      </c>
      <c r="L37" s="41"/>
    </row>
    <row r="38" s="1" customFormat="1" ht="6.96" customHeight="1">
      <c r="B38" s="41"/>
      <c r="I38" s="131"/>
      <c r="L38" s="41"/>
    </row>
    <row r="39" s="1" customFormat="1" ht="25.44" customHeight="1">
      <c r="B39" s="41"/>
      <c r="C39" s="147"/>
      <c r="D39" s="148" t="s">
        <v>46</v>
      </c>
      <c r="E39" s="149"/>
      <c r="F39" s="149"/>
      <c r="G39" s="150" t="s">
        <v>47</v>
      </c>
      <c r="H39" s="151" t="s">
        <v>48</v>
      </c>
      <c r="I39" s="152"/>
      <c r="J39" s="153">
        <f>SUM(J30:J37)</f>
        <v>0</v>
      </c>
      <c r="K39" s="154"/>
      <c r="L39" s="41"/>
    </row>
    <row r="40" s="1" customFormat="1" ht="14.4" customHeight="1">
      <c r="B40" s="155"/>
      <c r="C40" s="156"/>
      <c r="D40" s="156"/>
      <c r="E40" s="156"/>
      <c r="F40" s="156"/>
      <c r="G40" s="156"/>
      <c r="H40" s="156"/>
      <c r="I40" s="157"/>
      <c r="J40" s="156"/>
      <c r="K40" s="156"/>
      <c r="L40" s="41"/>
    </row>
    <row r="44" s="1" customFormat="1" ht="6.96" customHeight="1">
      <c r="B44" s="158"/>
      <c r="C44" s="159"/>
      <c r="D44" s="159"/>
      <c r="E44" s="159"/>
      <c r="F44" s="159"/>
      <c r="G44" s="159"/>
      <c r="H44" s="159"/>
      <c r="I44" s="160"/>
      <c r="J44" s="159"/>
      <c r="K44" s="159"/>
      <c r="L44" s="41"/>
    </row>
    <row r="45" s="1" customFormat="1" ht="24.96" customHeight="1">
      <c r="B45" s="36"/>
      <c r="C45" s="21" t="s">
        <v>102</v>
      </c>
      <c r="D45" s="37"/>
      <c r="E45" s="37"/>
      <c r="F45" s="37"/>
      <c r="G45" s="37"/>
      <c r="H45" s="37"/>
      <c r="I45" s="131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31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31"/>
      <c r="J47" s="37"/>
      <c r="K47" s="37"/>
      <c r="L47" s="41"/>
    </row>
    <row r="48" s="1" customFormat="1" ht="16.5" customHeight="1">
      <c r="B48" s="36"/>
      <c r="C48" s="37"/>
      <c r="D48" s="37"/>
      <c r="E48" s="161" t="str">
        <f>E7</f>
        <v>Horní Brusnice VDJ</v>
      </c>
      <c r="F48" s="30"/>
      <c r="G48" s="30"/>
      <c r="H48" s="30"/>
      <c r="I48" s="131"/>
      <c r="J48" s="37"/>
      <c r="K48" s="37"/>
      <c r="L48" s="41"/>
    </row>
    <row r="49" s="1" customFormat="1" ht="12" customHeight="1">
      <c r="B49" s="36"/>
      <c r="C49" s="30" t="s">
        <v>93</v>
      </c>
      <c r="D49" s="37"/>
      <c r="E49" s="37"/>
      <c r="F49" s="37"/>
      <c r="G49" s="37"/>
      <c r="H49" s="37"/>
      <c r="I49" s="131"/>
      <c r="J49" s="37"/>
      <c r="K49" s="37"/>
      <c r="L49" s="41"/>
    </row>
    <row r="50" s="1" customFormat="1" ht="16.5" customHeight="1">
      <c r="B50" s="36"/>
      <c r="C50" s="37"/>
      <c r="D50" s="37"/>
      <c r="E50" s="67" t="str">
        <f>E9</f>
        <v xml:space="preserve">01 - Horní Brusnice - oprava VDJ </v>
      </c>
      <c r="F50" s="37"/>
      <c r="G50" s="37"/>
      <c r="H50" s="37"/>
      <c r="I50" s="131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31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4" t="s">
        <v>23</v>
      </c>
      <c r="J52" s="70" t="str">
        <f>IF(J12="","",J12)</f>
        <v>26. 3. 2019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31"/>
      <c r="J53" s="37"/>
      <c r="K53" s="37"/>
      <c r="L53" s="41"/>
    </row>
    <row r="54" s="1" customFormat="1" ht="15.1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4" t="s">
        <v>30</v>
      </c>
      <c r="J54" s="34" t="str">
        <f>E21</f>
        <v xml:space="preserve"> </v>
      </c>
      <c r="K54" s="37"/>
      <c r="L54" s="41"/>
    </row>
    <row r="55" s="1" customFormat="1" ht="15.15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4" t="s">
        <v>33</v>
      </c>
      <c r="J55" s="34" t="str">
        <f>E24</f>
        <v xml:space="preserve"> 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31"/>
      <c r="J56" s="37"/>
      <c r="K56" s="37"/>
      <c r="L56" s="41"/>
    </row>
    <row r="57" s="1" customFormat="1" ht="29.28" customHeight="1">
      <c r="B57" s="36"/>
      <c r="C57" s="162" t="s">
        <v>103</v>
      </c>
      <c r="D57" s="163"/>
      <c r="E57" s="163"/>
      <c r="F57" s="163"/>
      <c r="G57" s="163"/>
      <c r="H57" s="163"/>
      <c r="I57" s="164"/>
      <c r="J57" s="165" t="s">
        <v>104</v>
      </c>
      <c r="K57" s="163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31"/>
      <c r="J58" s="37"/>
      <c r="K58" s="37"/>
      <c r="L58" s="41"/>
    </row>
    <row r="59" s="1" customFormat="1" ht="22.8" customHeight="1">
      <c r="B59" s="36"/>
      <c r="C59" s="166" t="s">
        <v>68</v>
      </c>
      <c r="D59" s="37"/>
      <c r="E59" s="37"/>
      <c r="F59" s="37"/>
      <c r="G59" s="37"/>
      <c r="H59" s="37"/>
      <c r="I59" s="131"/>
      <c r="J59" s="100">
        <f>J100</f>
        <v>0</v>
      </c>
      <c r="K59" s="37"/>
      <c r="L59" s="41"/>
      <c r="AU59" s="15" t="s">
        <v>105</v>
      </c>
    </row>
    <row r="60" s="8" customFormat="1" ht="24.96" customHeight="1">
      <c r="B60" s="167"/>
      <c r="C60" s="168"/>
      <c r="D60" s="169" t="s">
        <v>106</v>
      </c>
      <c r="E60" s="170"/>
      <c r="F60" s="170"/>
      <c r="G60" s="170"/>
      <c r="H60" s="170"/>
      <c r="I60" s="171"/>
      <c r="J60" s="172">
        <f>J101</f>
        <v>0</v>
      </c>
      <c r="K60" s="168"/>
      <c r="L60" s="173"/>
    </row>
    <row r="61" s="9" customFormat="1" ht="19.92" customHeight="1">
      <c r="B61" s="174"/>
      <c r="C61" s="175"/>
      <c r="D61" s="176" t="s">
        <v>107</v>
      </c>
      <c r="E61" s="177"/>
      <c r="F61" s="177"/>
      <c r="G61" s="177"/>
      <c r="H61" s="177"/>
      <c r="I61" s="178"/>
      <c r="J61" s="179">
        <f>J102</f>
        <v>0</v>
      </c>
      <c r="K61" s="175"/>
      <c r="L61" s="180"/>
    </row>
    <row r="62" s="9" customFormat="1" ht="19.92" customHeight="1">
      <c r="B62" s="174"/>
      <c r="C62" s="175"/>
      <c r="D62" s="176" t="s">
        <v>108</v>
      </c>
      <c r="E62" s="177"/>
      <c r="F62" s="177"/>
      <c r="G62" s="177"/>
      <c r="H62" s="177"/>
      <c r="I62" s="178"/>
      <c r="J62" s="179">
        <f>J114</f>
        <v>0</v>
      </c>
      <c r="K62" s="175"/>
      <c r="L62" s="180"/>
    </row>
    <row r="63" s="9" customFormat="1" ht="19.92" customHeight="1">
      <c r="B63" s="174"/>
      <c r="C63" s="175"/>
      <c r="D63" s="176" t="s">
        <v>109</v>
      </c>
      <c r="E63" s="177"/>
      <c r="F63" s="177"/>
      <c r="G63" s="177"/>
      <c r="H63" s="177"/>
      <c r="I63" s="178"/>
      <c r="J63" s="179">
        <f>J122</f>
        <v>0</v>
      </c>
      <c r="K63" s="175"/>
      <c r="L63" s="180"/>
    </row>
    <row r="64" s="9" customFormat="1" ht="19.92" customHeight="1">
      <c r="B64" s="174"/>
      <c r="C64" s="175"/>
      <c r="D64" s="176" t="s">
        <v>110</v>
      </c>
      <c r="E64" s="177"/>
      <c r="F64" s="177"/>
      <c r="G64" s="177"/>
      <c r="H64" s="177"/>
      <c r="I64" s="178"/>
      <c r="J64" s="179">
        <f>J147</f>
        <v>0</v>
      </c>
      <c r="K64" s="175"/>
      <c r="L64" s="180"/>
    </row>
    <row r="65" s="9" customFormat="1" ht="19.92" customHeight="1">
      <c r="B65" s="174"/>
      <c r="C65" s="175"/>
      <c r="D65" s="176" t="s">
        <v>111</v>
      </c>
      <c r="E65" s="177"/>
      <c r="F65" s="177"/>
      <c r="G65" s="177"/>
      <c r="H65" s="177"/>
      <c r="I65" s="178"/>
      <c r="J65" s="179">
        <f>J152</f>
        <v>0</v>
      </c>
      <c r="K65" s="175"/>
      <c r="L65" s="180"/>
    </row>
    <row r="66" s="9" customFormat="1" ht="19.92" customHeight="1">
      <c r="B66" s="174"/>
      <c r="C66" s="175"/>
      <c r="D66" s="176" t="s">
        <v>112</v>
      </c>
      <c r="E66" s="177"/>
      <c r="F66" s="177"/>
      <c r="G66" s="177"/>
      <c r="H66" s="177"/>
      <c r="I66" s="178"/>
      <c r="J66" s="179">
        <f>J178</f>
        <v>0</v>
      </c>
      <c r="K66" s="175"/>
      <c r="L66" s="180"/>
    </row>
    <row r="67" s="9" customFormat="1" ht="19.92" customHeight="1">
      <c r="B67" s="174"/>
      <c r="C67" s="175"/>
      <c r="D67" s="176" t="s">
        <v>113</v>
      </c>
      <c r="E67" s="177"/>
      <c r="F67" s="177"/>
      <c r="G67" s="177"/>
      <c r="H67" s="177"/>
      <c r="I67" s="178"/>
      <c r="J67" s="179">
        <f>J187</f>
        <v>0</v>
      </c>
      <c r="K67" s="175"/>
      <c r="L67" s="180"/>
    </row>
    <row r="68" s="9" customFormat="1" ht="19.92" customHeight="1">
      <c r="B68" s="174"/>
      <c r="C68" s="175"/>
      <c r="D68" s="176" t="s">
        <v>114</v>
      </c>
      <c r="E68" s="177"/>
      <c r="F68" s="177"/>
      <c r="G68" s="177"/>
      <c r="H68" s="177"/>
      <c r="I68" s="178"/>
      <c r="J68" s="179">
        <f>J192</f>
        <v>0</v>
      </c>
      <c r="K68" s="175"/>
      <c r="L68" s="180"/>
    </row>
    <row r="69" s="8" customFormat="1" ht="24.96" customHeight="1">
      <c r="B69" s="167"/>
      <c r="C69" s="168"/>
      <c r="D69" s="169" t="s">
        <v>115</v>
      </c>
      <c r="E69" s="170"/>
      <c r="F69" s="170"/>
      <c r="G69" s="170"/>
      <c r="H69" s="170"/>
      <c r="I69" s="171"/>
      <c r="J69" s="172">
        <f>J194</f>
        <v>0</v>
      </c>
      <c r="K69" s="168"/>
      <c r="L69" s="173"/>
    </row>
    <row r="70" s="9" customFormat="1" ht="19.92" customHeight="1">
      <c r="B70" s="174"/>
      <c r="C70" s="175"/>
      <c r="D70" s="176" t="s">
        <v>116</v>
      </c>
      <c r="E70" s="177"/>
      <c r="F70" s="177"/>
      <c r="G70" s="177"/>
      <c r="H70" s="177"/>
      <c r="I70" s="178"/>
      <c r="J70" s="179">
        <f>J195</f>
        <v>0</v>
      </c>
      <c r="K70" s="175"/>
      <c r="L70" s="180"/>
    </row>
    <row r="71" s="9" customFormat="1" ht="19.92" customHeight="1">
      <c r="B71" s="174"/>
      <c r="C71" s="175"/>
      <c r="D71" s="176" t="s">
        <v>117</v>
      </c>
      <c r="E71" s="177"/>
      <c r="F71" s="177"/>
      <c r="G71" s="177"/>
      <c r="H71" s="177"/>
      <c r="I71" s="178"/>
      <c r="J71" s="179">
        <f>J211</f>
        <v>0</v>
      </c>
      <c r="K71" s="175"/>
      <c r="L71" s="180"/>
    </row>
    <row r="72" s="9" customFormat="1" ht="19.92" customHeight="1">
      <c r="B72" s="174"/>
      <c r="C72" s="175"/>
      <c r="D72" s="176" t="s">
        <v>118</v>
      </c>
      <c r="E72" s="177"/>
      <c r="F72" s="177"/>
      <c r="G72" s="177"/>
      <c r="H72" s="177"/>
      <c r="I72" s="178"/>
      <c r="J72" s="179">
        <f>J217</f>
        <v>0</v>
      </c>
      <c r="K72" s="175"/>
      <c r="L72" s="180"/>
    </row>
    <row r="73" s="9" customFormat="1" ht="19.92" customHeight="1">
      <c r="B73" s="174"/>
      <c r="C73" s="175"/>
      <c r="D73" s="176" t="s">
        <v>119</v>
      </c>
      <c r="E73" s="177"/>
      <c r="F73" s="177"/>
      <c r="G73" s="177"/>
      <c r="H73" s="177"/>
      <c r="I73" s="178"/>
      <c r="J73" s="179">
        <f>J219</f>
        <v>0</v>
      </c>
      <c r="K73" s="175"/>
      <c r="L73" s="180"/>
    </row>
    <row r="74" s="9" customFormat="1" ht="19.92" customHeight="1">
      <c r="B74" s="174"/>
      <c r="C74" s="175"/>
      <c r="D74" s="176" t="s">
        <v>120</v>
      </c>
      <c r="E74" s="177"/>
      <c r="F74" s="177"/>
      <c r="G74" s="177"/>
      <c r="H74" s="177"/>
      <c r="I74" s="178"/>
      <c r="J74" s="179">
        <f>J256</f>
        <v>0</v>
      </c>
      <c r="K74" s="175"/>
      <c r="L74" s="180"/>
    </row>
    <row r="75" s="9" customFormat="1" ht="19.92" customHeight="1">
      <c r="B75" s="174"/>
      <c r="C75" s="175"/>
      <c r="D75" s="176" t="s">
        <v>121</v>
      </c>
      <c r="E75" s="177"/>
      <c r="F75" s="177"/>
      <c r="G75" s="177"/>
      <c r="H75" s="177"/>
      <c r="I75" s="178"/>
      <c r="J75" s="179">
        <f>J265</f>
        <v>0</v>
      </c>
      <c r="K75" s="175"/>
      <c r="L75" s="180"/>
    </row>
    <row r="76" s="9" customFormat="1" ht="19.92" customHeight="1">
      <c r="B76" s="174"/>
      <c r="C76" s="175"/>
      <c r="D76" s="176" t="s">
        <v>122</v>
      </c>
      <c r="E76" s="177"/>
      <c r="F76" s="177"/>
      <c r="G76" s="177"/>
      <c r="H76" s="177"/>
      <c r="I76" s="178"/>
      <c r="J76" s="179">
        <f>J279</f>
        <v>0</v>
      </c>
      <c r="K76" s="175"/>
      <c r="L76" s="180"/>
    </row>
    <row r="77" s="9" customFormat="1" ht="19.92" customHeight="1">
      <c r="B77" s="174"/>
      <c r="C77" s="175"/>
      <c r="D77" s="176" t="s">
        <v>123</v>
      </c>
      <c r="E77" s="177"/>
      <c r="F77" s="177"/>
      <c r="G77" s="177"/>
      <c r="H77" s="177"/>
      <c r="I77" s="178"/>
      <c r="J77" s="179">
        <f>J283</f>
        <v>0</v>
      </c>
      <c r="K77" s="175"/>
      <c r="L77" s="180"/>
    </row>
    <row r="78" s="9" customFormat="1" ht="19.92" customHeight="1">
      <c r="B78" s="174"/>
      <c r="C78" s="175"/>
      <c r="D78" s="176" t="s">
        <v>124</v>
      </c>
      <c r="E78" s="177"/>
      <c r="F78" s="177"/>
      <c r="G78" s="177"/>
      <c r="H78" s="177"/>
      <c r="I78" s="178"/>
      <c r="J78" s="179">
        <f>J286</f>
        <v>0</v>
      </c>
      <c r="K78" s="175"/>
      <c r="L78" s="180"/>
    </row>
    <row r="79" s="9" customFormat="1" ht="19.92" customHeight="1">
      <c r="B79" s="174"/>
      <c r="C79" s="175"/>
      <c r="D79" s="176" t="s">
        <v>125</v>
      </c>
      <c r="E79" s="177"/>
      <c r="F79" s="177"/>
      <c r="G79" s="177"/>
      <c r="H79" s="177"/>
      <c r="I79" s="178"/>
      <c r="J79" s="179">
        <f>J296</f>
        <v>0</v>
      </c>
      <c r="K79" s="175"/>
      <c r="L79" s="180"/>
    </row>
    <row r="80" s="9" customFormat="1" ht="19.92" customHeight="1">
      <c r="B80" s="174"/>
      <c r="C80" s="175"/>
      <c r="D80" s="176" t="s">
        <v>126</v>
      </c>
      <c r="E80" s="177"/>
      <c r="F80" s="177"/>
      <c r="G80" s="177"/>
      <c r="H80" s="177"/>
      <c r="I80" s="178"/>
      <c r="J80" s="179">
        <f>J301</f>
        <v>0</v>
      </c>
      <c r="K80" s="175"/>
      <c r="L80" s="180"/>
    </row>
    <row r="81" s="1" customFormat="1" ht="21.84" customHeight="1">
      <c r="B81" s="36"/>
      <c r="C81" s="37"/>
      <c r="D81" s="37"/>
      <c r="E81" s="37"/>
      <c r="F81" s="37"/>
      <c r="G81" s="37"/>
      <c r="H81" s="37"/>
      <c r="I81" s="131"/>
      <c r="J81" s="37"/>
      <c r="K81" s="37"/>
      <c r="L81" s="41"/>
    </row>
    <row r="82" s="1" customFormat="1" ht="6.96" customHeight="1">
      <c r="B82" s="57"/>
      <c r="C82" s="58"/>
      <c r="D82" s="58"/>
      <c r="E82" s="58"/>
      <c r="F82" s="58"/>
      <c r="G82" s="58"/>
      <c r="H82" s="58"/>
      <c r="I82" s="157"/>
      <c r="J82" s="58"/>
      <c r="K82" s="58"/>
      <c r="L82" s="41"/>
    </row>
    <row r="86" s="1" customFormat="1" ht="6.96" customHeight="1">
      <c r="B86" s="59"/>
      <c r="C86" s="60"/>
      <c r="D86" s="60"/>
      <c r="E86" s="60"/>
      <c r="F86" s="60"/>
      <c r="G86" s="60"/>
      <c r="H86" s="60"/>
      <c r="I86" s="160"/>
      <c r="J86" s="60"/>
      <c r="K86" s="60"/>
      <c r="L86" s="41"/>
    </row>
    <row r="87" s="1" customFormat="1" ht="24.96" customHeight="1">
      <c r="B87" s="36"/>
      <c r="C87" s="21" t="s">
        <v>127</v>
      </c>
      <c r="D87" s="37"/>
      <c r="E87" s="37"/>
      <c r="F87" s="37"/>
      <c r="G87" s="37"/>
      <c r="H87" s="37"/>
      <c r="I87" s="131"/>
      <c r="J87" s="37"/>
      <c r="K87" s="37"/>
      <c r="L87" s="41"/>
    </row>
    <row r="88" s="1" customFormat="1" ht="6.96" customHeight="1">
      <c r="B88" s="36"/>
      <c r="C88" s="37"/>
      <c r="D88" s="37"/>
      <c r="E88" s="37"/>
      <c r="F88" s="37"/>
      <c r="G88" s="37"/>
      <c r="H88" s="37"/>
      <c r="I88" s="131"/>
      <c r="J88" s="37"/>
      <c r="K88" s="37"/>
      <c r="L88" s="41"/>
    </row>
    <row r="89" s="1" customFormat="1" ht="12" customHeight="1">
      <c r="B89" s="36"/>
      <c r="C89" s="30" t="s">
        <v>16</v>
      </c>
      <c r="D89" s="37"/>
      <c r="E89" s="37"/>
      <c r="F89" s="37"/>
      <c r="G89" s="37"/>
      <c r="H89" s="37"/>
      <c r="I89" s="131"/>
      <c r="J89" s="37"/>
      <c r="K89" s="37"/>
      <c r="L89" s="41"/>
    </row>
    <row r="90" s="1" customFormat="1" ht="16.5" customHeight="1">
      <c r="B90" s="36"/>
      <c r="C90" s="37"/>
      <c r="D90" s="37"/>
      <c r="E90" s="161" t="str">
        <f>E7</f>
        <v>Horní Brusnice VDJ</v>
      </c>
      <c r="F90" s="30"/>
      <c r="G90" s="30"/>
      <c r="H90" s="30"/>
      <c r="I90" s="131"/>
      <c r="J90" s="37"/>
      <c r="K90" s="37"/>
      <c r="L90" s="41"/>
    </row>
    <row r="91" s="1" customFormat="1" ht="12" customHeight="1">
      <c r="B91" s="36"/>
      <c r="C91" s="30" t="s">
        <v>93</v>
      </c>
      <c r="D91" s="37"/>
      <c r="E91" s="37"/>
      <c r="F91" s="37"/>
      <c r="G91" s="37"/>
      <c r="H91" s="37"/>
      <c r="I91" s="131"/>
      <c r="J91" s="37"/>
      <c r="K91" s="37"/>
      <c r="L91" s="41"/>
    </row>
    <row r="92" s="1" customFormat="1" ht="16.5" customHeight="1">
      <c r="B92" s="36"/>
      <c r="C92" s="37"/>
      <c r="D92" s="37"/>
      <c r="E92" s="67" t="str">
        <f>E9</f>
        <v xml:space="preserve">01 - Horní Brusnice - oprava VDJ </v>
      </c>
      <c r="F92" s="37"/>
      <c r="G92" s="37"/>
      <c r="H92" s="37"/>
      <c r="I92" s="131"/>
      <c r="J92" s="37"/>
      <c r="K92" s="37"/>
      <c r="L92" s="41"/>
    </row>
    <row r="93" s="1" customFormat="1" ht="6.96" customHeight="1">
      <c r="B93" s="36"/>
      <c r="C93" s="37"/>
      <c r="D93" s="37"/>
      <c r="E93" s="37"/>
      <c r="F93" s="37"/>
      <c r="G93" s="37"/>
      <c r="H93" s="37"/>
      <c r="I93" s="131"/>
      <c r="J93" s="37"/>
      <c r="K93" s="37"/>
      <c r="L93" s="41"/>
    </row>
    <row r="94" s="1" customFormat="1" ht="12" customHeight="1">
      <c r="B94" s="36"/>
      <c r="C94" s="30" t="s">
        <v>21</v>
      </c>
      <c r="D94" s="37"/>
      <c r="E94" s="37"/>
      <c r="F94" s="25" t="str">
        <f>F12</f>
        <v xml:space="preserve"> </v>
      </c>
      <c r="G94" s="37"/>
      <c r="H94" s="37"/>
      <c r="I94" s="134" t="s">
        <v>23</v>
      </c>
      <c r="J94" s="70" t="str">
        <f>IF(J12="","",J12)</f>
        <v>26. 3. 2019</v>
      </c>
      <c r="K94" s="37"/>
      <c r="L94" s="41"/>
    </row>
    <row r="95" s="1" customFormat="1" ht="6.96" customHeight="1">
      <c r="B95" s="36"/>
      <c r="C95" s="37"/>
      <c r="D95" s="37"/>
      <c r="E95" s="37"/>
      <c r="F95" s="37"/>
      <c r="G95" s="37"/>
      <c r="H95" s="37"/>
      <c r="I95" s="131"/>
      <c r="J95" s="37"/>
      <c r="K95" s="37"/>
      <c r="L95" s="41"/>
    </row>
    <row r="96" s="1" customFormat="1" ht="15.15" customHeight="1">
      <c r="B96" s="36"/>
      <c r="C96" s="30" t="s">
        <v>25</v>
      </c>
      <c r="D96" s="37"/>
      <c r="E96" s="37"/>
      <c r="F96" s="25" t="str">
        <f>E15</f>
        <v xml:space="preserve"> </v>
      </c>
      <c r="G96" s="37"/>
      <c r="H96" s="37"/>
      <c r="I96" s="134" t="s">
        <v>30</v>
      </c>
      <c r="J96" s="34" t="str">
        <f>E21</f>
        <v xml:space="preserve"> </v>
      </c>
      <c r="K96" s="37"/>
      <c r="L96" s="41"/>
    </row>
    <row r="97" s="1" customFormat="1" ht="15.15" customHeight="1">
      <c r="B97" s="36"/>
      <c r="C97" s="30" t="s">
        <v>28</v>
      </c>
      <c r="D97" s="37"/>
      <c r="E97" s="37"/>
      <c r="F97" s="25" t="str">
        <f>IF(E18="","",E18)</f>
        <v>Vyplň údaj</v>
      </c>
      <c r="G97" s="37"/>
      <c r="H97" s="37"/>
      <c r="I97" s="134" t="s">
        <v>33</v>
      </c>
      <c r="J97" s="34" t="str">
        <f>E24</f>
        <v xml:space="preserve"> </v>
      </c>
      <c r="K97" s="37"/>
      <c r="L97" s="41"/>
    </row>
    <row r="98" s="1" customFormat="1" ht="10.32" customHeight="1">
      <c r="B98" s="36"/>
      <c r="C98" s="37"/>
      <c r="D98" s="37"/>
      <c r="E98" s="37"/>
      <c r="F98" s="37"/>
      <c r="G98" s="37"/>
      <c r="H98" s="37"/>
      <c r="I98" s="131"/>
      <c r="J98" s="37"/>
      <c r="K98" s="37"/>
      <c r="L98" s="41"/>
    </row>
    <row r="99" s="10" customFormat="1" ht="29.28" customHeight="1">
      <c r="B99" s="181"/>
      <c r="C99" s="182" t="s">
        <v>128</v>
      </c>
      <c r="D99" s="183" t="s">
        <v>55</v>
      </c>
      <c r="E99" s="183" t="s">
        <v>51</v>
      </c>
      <c r="F99" s="183" t="s">
        <v>52</v>
      </c>
      <c r="G99" s="183" t="s">
        <v>129</v>
      </c>
      <c r="H99" s="183" t="s">
        <v>130</v>
      </c>
      <c r="I99" s="184" t="s">
        <v>131</v>
      </c>
      <c r="J99" s="185" t="s">
        <v>104</v>
      </c>
      <c r="K99" s="186" t="s">
        <v>132</v>
      </c>
      <c r="L99" s="187"/>
      <c r="M99" s="90" t="s">
        <v>19</v>
      </c>
      <c r="N99" s="91" t="s">
        <v>40</v>
      </c>
      <c r="O99" s="91" t="s">
        <v>133</v>
      </c>
      <c r="P99" s="91" t="s">
        <v>134</v>
      </c>
      <c r="Q99" s="91" t="s">
        <v>135</v>
      </c>
      <c r="R99" s="91" t="s">
        <v>136</v>
      </c>
      <c r="S99" s="91" t="s">
        <v>137</v>
      </c>
      <c r="T99" s="92" t="s">
        <v>138</v>
      </c>
    </row>
    <row r="100" s="1" customFormat="1" ht="22.8" customHeight="1">
      <c r="B100" s="36"/>
      <c r="C100" s="97" t="s">
        <v>139</v>
      </c>
      <c r="D100" s="37"/>
      <c r="E100" s="37"/>
      <c r="F100" s="37"/>
      <c r="G100" s="37"/>
      <c r="H100" s="37"/>
      <c r="I100" s="131"/>
      <c r="J100" s="188">
        <f>BK100</f>
        <v>0</v>
      </c>
      <c r="K100" s="37"/>
      <c r="L100" s="41"/>
      <c r="M100" s="93"/>
      <c r="N100" s="94"/>
      <c r="O100" s="94"/>
      <c r="P100" s="189">
        <f>P101+P194</f>
        <v>0</v>
      </c>
      <c r="Q100" s="94"/>
      <c r="R100" s="189">
        <f>R101+R194</f>
        <v>32.947798880000001</v>
      </c>
      <c r="S100" s="94"/>
      <c r="T100" s="190">
        <f>T101+T194</f>
        <v>5.2148999999999992</v>
      </c>
      <c r="AT100" s="15" t="s">
        <v>69</v>
      </c>
      <c r="AU100" s="15" t="s">
        <v>105</v>
      </c>
      <c r="BK100" s="191">
        <f>BK101+BK194</f>
        <v>0</v>
      </c>
    </row>
    <row r="101" s="11" customFormat="1" ht="25.92" customHeight="1">
      <c r="B101" s="192"/>
      <c r="C101" s="193"/>
      <c r="D101" s="194" t="s">
        <v>69</v>
      </c>
      <c r="E101" s="195" t="s">
        <v>140</v>
      </c>
      <c r="F101" s="195" t="s">
        <v>141</v>
      </c>
      <c r="G101" s="193"/>
      <c r="H101" s="193"/>
      <c r="I101" s="196"/>
      <c r="J101" s="197">
        <f>BK101</f>
        <v>0</v>
      </c>
      <c r="K101" s="193"/>
      <c r="L101" s="198"/>
      <c r="M101" s="199"/>
      <c r="N101" s="200"/>
      <c r="O101" s="200"/>
      <c r="P101" s="201">
        <f>P102+P114+P122+P147+P152+P178+P187+P192</f>
        <v>0</v>
      </c>
      <c r="Q101" s="200"/>
      <c r="R101" s="201">
        <f>R102+R114+R122+R147+R152+R178+R187+R192</f>
        <v>31.22755158</v>
      </c>
      <c r="S101" s="200"/>
      <c r="T101" s="202">
        <f>T102+T114+T122+T147+T152+T178+T187+T192</f>
        <v>5.2148999999999992</v>
      </c>
      <c r="AR101" s="203" t="s">
        <v>32</v>
      </c>
      <c r="AT101" s="204" t="s">
        <v>69</v>
      </c>
      <c r="AU101" s="204" t="s">
        <v>70</v>
      </c>
      <c r="AY101" s="203" t="s">
        <v>142</v>
      </c>
      <c r="BK101" s="205">
        <f>BK102+BK114+BK122+BK147+BK152+BK178+BK187+BK192</f>
        <v>0</v>
      </c>
    </row>
    <row r="102" s="11" customFormat="1" ht="22.8" customHeight="1">
      <c r="B102" s="192"/>
      <c r="C102" s="193"/>
      <c r="D102" s="194" t="s">
        <v>69</v>
      </c>
      <c r="E102" s="206" t="s">
        <v>32</v>
      </c>
      <c r="F102" s="206" t="s">
        <v>143</v>
      </c>
      <c r="G102" s="193"/>
      <c r="H102" s="193"/>
      <c r="I102" s="196"/>
      <c r="J102" s="207">
        <f>BK102</f>
        <v>0</v>
      </c>
      <c r="K102" s="193"/>
      <c r="L102" s="198"/>
      <c r="M102" s="199"/>
      <c r="N102" s="200"/>
      <c r="O102" s="200"/>
      <c r="P102" s="201">
        <f>SUM(P103:P113)</f>
        <v>0</v>
      </c>
      <c r="Q102" s="200"/>
      <c r="R102" s="201">
        <f>SUM(R103:R113)</f>
        <v>19</v>
      </c>
      <c r="S102" s="200"/>
      <c r="T102" s="202">
        <f>SUM(T103:T113)</f>
        <v>0</v>
      </c>
      <c r="AR102" s="203" t="s">
        <v>32</v>
      </c>
      <c r="AT102" s="204" t="s">
        <v>69</v>
      </c>
      <c r="AU102" s="204" t="s">
        <v>32</v>
      </c>
      <c r="AY102" s="203" t="s">
        <v>142</v>
      </c>
      <c r="BK102" s="205">
        <f>SUM(BK103:BK113)</f>
        <v>0</v>
      </c>
    </row>
    <row r="103" s="1" customFormat="1" ht="36" customHeight="1">
      <c r="B103" s="36"/>
      <c r="C103" s="208" t="s">
        <v>144</v>
      </c>
      <c r="D103" s="208" t="s">
        <v>145</v>
      </c>
      <c r="E103" s="209" t="s">
        <v>146</v>
      </c>
      <c r="F103" s="210" t="s">
        <v>147</v>
      </c>
      <c r="G103" s="211" t="s">
        <v>148</v>
      </c>
      <c r="H103" s="212">
        <v>14.4</v>
      </c>
      <c r="I103" s="213"/>
      <c r="J103" s="214">
        <f>ROUND(I103*H103,2)</f>
        <v>0</v>
      </c>
      <c r="K103" s="210" t="s">
        <v>149</v>
      </c>
      <c r="L103" s="41"/>
      <c r="M103" s="215" t="s">
        <v>19</v>
      </c>
      <c r="N103" s="216" t="s">
        <v>43</v>
      </c>
      <c r="O103" s="82"/>
      <c r="P103" s="217">
        <f>O103*H103</f>
        <v>0</v>
      </c>
      <c r="Q103" s="217">
        <v>0</v>
      </c>
      <c r="R103" s="217">
        <f>Q103*H103</f>
        <v>0</v>
      </c>
      <c r="S103" s="217">
        <v>0</v>
      </c>
      <c r="T103" s="218">
        <f>S103*H103</f>
        <v>0</v>
      </c>
      <c r="AR103" s="219" t="s">
        <v>150</v>
      </c>
      <c r="AT103" s="219" t="s">
        <v>145</v>
      </c>
      <c r="AU103" s="219" t="s">
        <v>79</v>
      </c>
      <c r="AY103" s="15" t="s">
        <v>142</v>
      </c>
      <c r="BE103" s="220">
        <f>IF(N103="základní",J103,0)</f>
        <v>0</v>
      </c>
      <c r="BF103" s="220">
        <f>IF(N103="snížená",J103,0)</f>
        <v>0</v>
      </c>
      <c r="BG103" s="220">
        <f>IF(N103="zákl. přenesená",J103,0)</f>
        <v>0</v>
      </c>
      <c r="BH103" s="220">
        <f>IF(N103="sníž. přenesená",J103,0)</f>
        <v>0</v>
      </c>
      <c r="BI103" s="220">
        <f>IF(N103="nulová",J103,0)</f>
        <v>0</v>
      </c>
      <c r="BJ103" s="15" t="s">
        <v>150</v>
      </c>
      <c r="BK103" s="220">
        <f>ROUND(I103*H103,2)</f>
        <v>0</v>
      </c>
      <c r="BL103" s="15" t="s">
        <v>150</v>
      </c>
      <c r="BM103" s="219" t="s">
        <v>151</v>
      </c>
    </row>
    <row r="104" s="12" customFormat="1">
      <c r="B104" s="221"/>
      <c r="C104" s="222"/>
      <c r="D104" s="223" t="s">
        <v>152</v>
      </c>
      <c r="E104" s="224" t="s">
        <v>19</v>
      </c>
      <c r="F104" s="225" t="s">
        <v>153</v>
      </c>
      <c r="G104" s="222"/>
      <c r="H104" s="226">
        <v>14.4</v>
      </c>
      <c r="I104" s="227"/>
      <c r="J104" s="222"/>
      <c r="K104" s="222"/>
      <c r="L104" s="228"/>
      <c r="M104" s="229"/>
      <c r="N104" s="230"/>
      <c r="O104" s="230"/>
      <c r="P104" s="230"/>
      <c r="Q104" s="230"/>
      <c r="R104" s="230"/>
      <c r="S104" s="230"/>
      <c r="T104" s="231"/>
      <c r="AT104" s="232" t="s">
        <v>152</v>
      </c>
      <c r="AU104" s="232" t="s">
        <v>79</v>
      </c>
      <c r="AV104" s="12" t="s">
        <v>79</v>
      </c>
      <c r="AW104" s="12" t="s">
        <v>31</v>
      </c>
      <c r="AX104" s="12" t="s">
        <v>32</v>
      </c>
      <c r="AY104" s="232" t="s">
        <v>142</v>
      </c>
    </row>
    <row r="105" s="1" customFormat="1" ht="36" customHeight="1">
      <c r="B105" s="36"/>
      <c r="C105" s="208" t="s">
        <v>154</v>
      </c>
      <c r="D105" s="208" t="s">
        <v>145</v>
      </c>
      <c r="E105" s="209" t="s">
        <v>155</v>
      </c>
      <c r="F105" s="210" t="s">
        <v>156</v>
      </c>
      <c r="G105" s="211" t="s">
        <v>148</v>
      </c>
      <c r="H105" s="212">
        <v>12</v>
      </c>
      <c r="I105" s="213"/>
      <c r="J105" s="214">
        <f>ROUND(I105*H105,2)</f>
        <v>0</v>
      </c>
      <c r="K105" s="210" t="s">
        <v>149</v>
      </c>
      <c r="L105" s="41"/>
      <c r="M105" s="215" t="s">
        <v>19</v>
      </c>
      <c r="N105" s="216" t="s">
        <v>43</v>
      </c>
      <c r="O105" s="82"/>
      <c r="P105" s="217">
        <f>O105*H105</f>
        <v>0</v>
      </c>
      <c r="Q105" s="217">
        <v>0</v>
      </c>
      <c r="R105" s="217">
        <f>Q105*H105</f>
        <v>0</v>
      </c>
      <c r="S105" s="217">
        <v>0</v>
      </c>
      <c r="T105" s="218">
        <f>S105*H105</f>
        <v>0</v>
      </c>
      <c r="AR105" s="219" t="s">
        <v>150</v>
      </c>
      <c r="AT105" s="219" t="s">
        <v>145</v>
      </c>
      <c r="AU105" s="219" t="s">
        <v>79</v>
      </c>
      <c r="AY105" s="15" t="s">
        <v>142</v>
      </c>
      <c r="BE105" s="220">
        <f>IF(N105="základní",J105,0)</f>
        <v>0</v>
      </c>
      <c r="BF105" s="220">
        <f>IF(N105="snížená",J105,0)</f>
        <v>0</v>
      </c>
      <c r="BG105" s="220">
        <f>IF(N105="zákl. přenesená",J105,0)</f>
        <v>0</v>
      </c>
      <c r="BH105" s="220">
        <f>IF(N105="sníž. přenesená",J105,0)</f>
        <v>0</v>
      </c>
      <c r="BI105" s="220">
        <f>IF(N105="nulová",J105,0)</f>
        <v>0</v>
      </c>
      <c r="BJ105" s="15" t="s">
        <v>150</v>
      </c>
      <c r="BK105" s="220">
        <f>ROUND(I105*H105,2)</f>
        <v>0</v>
      </c>
      <c r="BL105" s="15" t="s">
        <v>150</v>
      </c>
      <c r="BM105" s="219" t="s">
        <v>157</v>
      </c>
    </row>
    <row r="106" s="12" customFormat="1">
      <c r="B106" s="221"/>
      <c r="C106" s="222"/>
      <c r="D106" s="223" t="s">
        <v>152</v>
      </c>
      <c r="E106" s="224" t="s">
        <v>19</v>
      </c>
      <c r="F106" s="225" t="s">
        <v>158</v>
      </c>
      <c r="G106" s="222"/>
      <c r="H106" s="226">
        <v>12</v>
      </c>
      <c r="I106" s="227"/>
      <c r="J106" s="222"/>
      <c r="K106" s="222"/>
      <c r="L106" s="228"/>
      <c r="M106" s="229"/>
      <c r="N106" s="230"/>
      <c r="O106" s="230"/>
      <c r="P106" s="230"/>
      <c r="Q106" s="230"/>
      <c r="R106" s="230"/>
      <c r="S106" s="230"/>
      <c r="T106" s="231"/>
      <c r="AT106" s="232" t="s">
        <v>152</v>
      </c>
      <c r="AU106" s="232" t="s">
        <v>79</v>
      </c>
      <c r="AV106" s="12" t="s">
        <v>79</v>
      </c>
      <c r="AW106" s="12" t="s">
        <v>31</v>
      </c>
      <c r="AX106" s="12" t="s">
        <v>32</v>
      </c>
      <c r="AY106" s="232" t="s">
        <v>142</v>
      </c>
    </row>
    <row r="107" s="1" customFormat="1" ht="60" customHeight="1">
      <c r="B107" s="36"/>
      <c r="C107" s="208" t="s">
        <v>159</v>
      </c>
      <c r="D107" s="208" t="s">
        <v>145</v>
      </c>
      <c r="E107" s="209" t="s">
        <v>160</v>
      </c>
      <c r="F107" s="210" t="s">
        <v>161</v>
      </c>
      <c r="G107" s="211" t="s">
        <v>148</v>
      </c>
      <c r="H107" s="212">
        <v>8</v>
      </c>
      <c r="I107" s="213"/>
      <c r="J107" s="214">
        <f>ROUND(I107*H107,2)</f>
        <v>0</v>
      </c>
      <c r="K107" s="210" t="s">
        <v>162</v>
      </c>
      <c r="L107" s="41"/>
      <c r="M107" s="215" t="s">
        <v>19</v>
      </c>
      <c r="N107" s="216" t="s">
        <v>43</v>
      </c>
      <c r="O107" s="82"/>
      <c r="P107" s="217">
        <f>O107*H107</f>
        <v>0</v>
      </c>
      <c r="Q107" s="217">
        <v>0</v>
      </c>
      <c r="R107" s="217">
        <f>Q107*H107</f>
        <v>0</v>
      </c>
      <c r="S107" s="217">
        <v>0</v>
      </c>
      <c r="T107" s="218">
        <f>S107*H107</f>
        <v>0</v>
      </c>
      <c r="AR107" s="219" t="s">
        <v>150</v>
      </c>
      <c r="AT107" s="219" t="s">
        <v>145</v>
      </c>
      <c r="AU107" s="219" t="s">
        <v>79</v>
      </c>
      <c r="AY107" s="15" t="s">
        <v>142</v>
      </c>
      <c r="BE107" s="220">
        <f>IF(N107="základní",J107,0)</f>
        <v>0</v>
      </c>
      <c r="BF107" s="220">
        <f>IF(N107="snížená",J107,0)</f>
        <v>0</v>
      </c>
      <c r="BG107" s="220">
        <f>IF(N107="zákl. přenesená",J107,0)</f>
        <v>0</v>
      </c>
      <c r="BH107" s="220">
        <f>IF(N107="sníž. přenesená",J107,0)</f>
        <v>0</v>
      </c>
      <c r="BI107" s="220">
        <f>IF(N107="nulová",J107,0)</f>
        <v>0</v>
      </c>
      <c r="BJ107" s="15" t="s">
        <v>150</v>
      </c>
      <c r="BK107" s="220">
        <f>ROUND(I107*H107,2)</f>
        <v>0</v>
      </c>
      <c r="BL107" s="15" t="s">
        <v>150</v>
      </c>
      <c r="BM107" s="219" t="s">
        <v>163</v>
      </c>
    </row>
    <row r="108" s="12" customFormat="1">
      <c r="B108" s="221"/>
      <c r="C108" s="222"/>
      <c r="D108" s="223" t="s">
        <v>152</v>
      </c>
      <c r="E108" s="224" t="s">
        <v>19</v>
      </c>
      <c r="F108" s="225" t="s">
        <v>164</v>
      </c>
      <c r="G108" s="222"/>
      <c r="H108" s="226">
        <v>8</v>
      </c>
      <c r="I108" s="227"/>
      <c r="J108" s="222"/>
      <c r="K108" s="222"/>
      <c r="L108" s="228"/>
      <c r="M108" s="229"/>
      <c r="N108" s="230"/>
      <c r="O108" s="230"/>
      <c r="P108" s="230"/>
      <c r="Q108" s="230"/>
      <c r="R108" s="230"/>
      <c r="S108" s="230"/>
      <c r="T108" s="231"/>
      <c r="AT108" s="232" t="s">
        <v>152</v>
      </c>
      <c r="AU108" s="232" t="s">
        <v>79</v>
      </c>
      <c r="AV108" s="12" t="s">
        <v>79</v>
      </c>
      <c r="AW108" s="12" t="s">
        <v>31</v>
      </c>
      <c r="AX108" s="12" t="s">
        <v>32</v>
      </c>
      <c r="AY108" s="232" t="s">
        <v>142</v>
      </c>
    </row>
    <row r="109" s="1" customFormat="1" ht="16.5" customHeight="1">
      <c r="B109" s="36"/>
      <c r="C109" s="233" t="s">
        <v>165</v>
      </c>
      <c r="D109" s="233" t="s">
        <v>166</v>
      </c>
      <c r="E109" s="234" t="s">
        <v>167</v>
      </c>
      <c r="F109" s="235" t="s">
        <v>168</v>
      </c>
      <c r="G109" s="236" t="s">
        <v>169</v>
      </c>
      <c r="H109" s="237">
        <v>13.6</v>
      </c>
      <c r="I109" s="238"/>
      <c r="J109" s="239">
        <f>ROUND(I109*H109,2)</f>
        <v>0</v>
      </c>
      <c r="K109" s="235" t="s">
        <v>162</v>
      </c>
      <c r="L109" s="240"/>
      <c r="M109" s="241" t="s">
        <v>19</v>
      </c>
      <c r="N109" s="242" t="s">
        <v>43</v>
      </c>
      <c r="O109" s="82"/>
      <c r="P109" s="217">
        <f>O109*H109</f>
        <v>0</v>
      </c>
      <c r="Q109" s="217">
        <v>1</v>
      </c>
      <c r="R109" s="217">
        <f>Q109*H109</f>
        <v>13.6</v>
      </c>
      <c r="S109" s="217">
        <v>0</v>
      </c>
      <c r="T109" s="218">
        <f>S109*H109</f>
        <v>0</v>
      </c>
      <c r="AR109" s="219" t="s">
        <v>170</v>
      </c>
      <c r="AT109" s="219" t="s">
        <v>166</v>
      </c>
      <c r="AU109" s="219" t="s">
        <v>79</v>
      </c>
      <c r="AY109" s="15" t="s">
        <v>142</v>
      </c>
      <c r="BE109" s="220">
        <f>IF(N109="základní",J109,0)</f>
        <v>0</v>
      </c>
      <c r="BF109" s="220">
        <f>IF(N109="snížená",J109,0)</f>
        <v>0</v>
      </c>
      <c r="BG109" s="220">
        <f>IF(N109="zákl. přenesená",J109,0)</f>
        <v>0</v>
      </c>
      <c r="BH109" s="220">
        <f>IF(N109="sníž. přenesená",J109,0)</f>
        <v>0</v>
      </c>
      <c r="BI109" s="220">
        <f>IF(N109="nulová",J109,0)</f>
        <v>0</v>
      </c>
      <c r="BJ109" s="15" t="s">
        <v>150</v>
      </c>
      <c r="BK109" s="220">
        <f>ROUND(I109*H109,2)</f>
        <v>0</v>
      </c>
      <c r="BL109" s="15" t="s">
        <v>150</v>
      </c>
      <c r="BM109" s="219" t="s">
        <v>171</v>
      </c>
    </row>
    <row r="110" s="12" customFormat="1">
      <c r="B110" s="221"/>
      <c r="C110" s="222"/>
      <c r="D110" s="223" t="s">
        <v>152</v>
      </c>
      <c r="E110" s="222"/>
      <c r="F110" s="225" t="s">
        <v>172</v>
      </c>
      <c r="G110" s="222"/>
      <c r="H110" s="226">
        <v>13.6</v>
      </c>
      <c r="I110" s="227"/>
      <c r="J110" s="222"/>
      <c r="K110" s="222"/>
      <c r="L110" s="228"/>
      <c r="M110" s="229"/>
      <c r="N110" s="230"/>
      <c r="O110" s="230"/>
      <c r="P110" s="230"/>
      <c r="Q110" s="230"/>
      <c r="R110" s="230"/>
      <c r="S110" s="230"/>
      <c r="T110" s="231"/>
      <c r="AT110" s="232" t="s">
        <v>152</v>
      </c>
      <c r="AU110" s="232" t="s">
        <v>79</v>
      </c>
      <c r="AV110" s="12" t="s">
        <v>79</v>
      </c>
      <c r="AW110" s="12" t="s">
        <v>4</v>
      </c>
      <c r="AX110" s="12" t="s">
        <v>32</v>
      </c>
      <c r="AY110" s="232" t="s">
        <v>142</v>
      </c>
    </row>
    <row r="111" s="1" customFormat="1" ht="60" customHeight="1">
      <c r="B111" s="36"/>
      <c r="C111" s="208" t="s">
        <v>173</v>
      </c>
      <c r="D111" s="208" t="s">
        <v>145</v>
      </c>
      <c r="E111" s="209" t="s">
        <v>174</v>
      </c>
      <c r="F111" s="210" t="s">
        <v>175</v>
      </c>
      <c r="G111" s="211" t="s">
        <v>148</v>
      </c>
      <c r="H111" s="212">
        <v>2.7000000000000002</v>
      </c>
      <c r="I111" s="213"/>
      <c r="J111" s="214">
        <f>ROUND(I111*H111,2)</f>
        <v>0</v>
      </c>
      <c r="K111" s="210" t="s">
        <v>149</v>
      </c>
      <c r="L111" s="41"/>
      <c r="M111" s="215" t="s">
        <v>19</v>
      </c>
      <c r="N111" s="216" t="s">
        <v>43</v>
      </c>
      <c r="O111" s="82"/>
      <c r="P111" s="217">
        <f>O111*H111</f>
        <v>0</v>
      </c>
      <c r="Q111" s="217">
        <v>0</v>
      </c>
      <c r="R111" s="217">
        <f>Q111*H111</f>
        <v>0</v>
      </c>
      <c r="S111" s="217">
        <v>0</v>
      </c>
      <c r="T111" s="218">
        <f>S111*H111</f>
        <v>0</v>
      </c>
      <c r="AR111" s="219" t="s">
        <v>150</v>
      </c>
      <c r="AT111" s="219" t="s">
        <v>145</v>
      </c>
      <c r="AU111" s="219" t="s">
        <v>79</v>
      </c>
      <c r="AY111" s="15" t="s">
        <v>142</v>
      </c>
      <c r="BE111" s="220">
        <f>IF(N111="základní",J111,0)</f>
        <v>0</v>
      </c>
      <c r="BF111" s="220">
        <f>IF(N111="snížená",J111,0)</f>
        <v>0</v>
      </c>
      <c r="BG111" s="220">
        <f>IF(N111="zákl. přenesená",J111,0)</f>
        <v>0</v>
      </c>
      <c r="BH111" s="220">
        <f>IF(N111="sníž. přenesená",J111,0)</f>
        <v>0</v>
      </c>
      <c r="BI111" s="220">
        <f>IF(N111="nulová",J111,0)</f>
        <v>0</v>
      </c>
      <c r="BJ111" s="15" t="s">
        <v>150</v>
      </c>
      <c r="BK111" s="220">
        <f>ROUND(I111*H111,2)</f>
        <v>0</v>
      </c>
      <c r="BL111" s="15" t="s">
        <v>150</v>
      </c>
      <c r="BM111" s="219" t="s">
        <v>176</v>
      </c>
    </row>
    <row r="112" s="1" customFormat="1" ht="16.5" customHeight="1">
      <c r="B112" s="36"/>
      <c r="C112" s="233" t="s">
        <v>177</v>
      </c>
      <c r="D112" s="233" t="s">
        <v>166</v>
      </c>
      <c r="E112" s="234" t="s">
        <v>178</v>
      </c>
      <c r="F112" s="235" t="s">
        <v>179</v>
      </c>
      <c r="G112" s="236" t="s">
        <v>169</v>
      </c>
      <c r="H112" s="237">
        <v>5.4000000000000004</v>
      </c>
      <c r="I112" s="238"/>
      <c r="J112" s="239">
        <f>ROUND(I112*H112,2)</f>
        <v>0</v>
      </c>
      <c r="K112" s="235" t="s">
        <v>149</v>
      </c>
      <c r="L112" s="240"/>
      <c r="M112" s="241" t="s">
        <v>19</v>
      </c>
      <c r="N112" s="242" t="s">
        <v>43</v>
      </c>
      <c r="O112" s="82"/>
      <c r="P112" s="217">
        <f>O112*H112</f>
        <v>0</v>
      </c>
      <c r="Q112" s="217">
        <v>1</v>
      </c>
      <c r="R112" s="217">
        <f>Q112*H112</f>
        <v>5.4000000000000004</v>
      </c>
      <c r="S112" s="217">
        <v>0</v>
      </c>
      <c r="T112" s="218">
        <f>S112*H112</f>
        <v>0</v>
      </c>
      <c r="AR112" s="219" t="s">
        <v>170</v>
      </c>
      <c r="AT112" s="219" t="s">
        <v>166</v>
      </c>
      <c r="AU112" s="219" t="s">
        <v>79</v>
      </c>
      <c r="AY112" s="15" t="s">
        <v>142</v>
      </c>
      <c r="BE112" s="220">
        <f>IF(N112="základní",J112,0)</f>
        <v>0</v>
      </c>
      <c r="BF112" s="220">
        <f>IF(N112="snížená",J112,0)</f>
        <v>0</v>
      </c>
      <c r="BG112" s="220">
        <f>IF(N112="zákl. přenesená",J112,0)</f>
        <v>0</v>
      </c>
      <c r="BH112" s="220">
        <f>IF(N112="sníž. přenesená",J112,0)</f>
        <v>0</v>
      </c>
      <c r="BI112" s="220">
        <f>IF(N112="nulová",J112,0)</f>
        <v>0</v>
      </c>
      <c r="BJ112" s="15" t="s">
        <v>150</v>
      </c>
      <c r="BK112" s="220">
        <f>ROUND(I112*H112,2)</f>
        <v>0</v>
      </c>
      <c r="BL112" s="15" t="s">
        <v>150</v>
      </c>
      <c r="BM112" s="219" t="s">
        <v>180</v>
      </c>
    </row>
    <row r="113" s="12" customFormat="1">
      <c r="B113" s="221"/>
      <c r="C113" s="222"/>
      <c r="D113" s="223" t="s">
        <v>152</v>
      </c>
      <c r="E113" s="222"/>
      <c r="F113" s="225" t="s">
        <v>181</v>
      </c>
      <c r="G113" s="222"/>
      <c r="H113" s="226">
        <v>5.4000000000000004</v>
      </c>
      <c r="I113" s="227"/>
      <c r="J113" s="222"/>
      <c r="K113" s="222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152</v>
      </c>
      <c r="AU113" s="232" t="s">
        <v>79</v>
      </c>
      <c r="AV113" s="12" t="s">
        <v>79</v>
      </c>
      <c r="AW113" s="12" t="s">
        <v>4</v>
      </c>
      <c r="AX113" s="12" t="s">
        <v>32</v>
      </c>
      <c r="AY113" s="232" t="s">
        <v>142</v>
      </c>
    </row>
    <row r="114" s="11" customFormat="1" ht="22.8" customHeight="1">
      <c r="B114" s="192"/>
      <c r="C114" s="193"/>
      <c r="D114" s="194" t="s">
        <v>69</v>
      </c>
      <c r="E114" s="206" t="s">
        <v>182</v>
      </c>
      <c r="F114" s="206" t="s">
        <v>183</v>
      </c>
      <c r="G114" s="193"/>
      <c r="H114" s="193"/>
      <c r="I114" s="196"/>
      <c r="J114" s="207">
        <f>BK114</f>
        <v>0</v>
      </c>
      <c r="K114" s="193"/>
      <c r="L114" s="198"/>
      <c r="M114" s="199"/>
      <c r="N114" s="200"/>
      <c r="O114" s="200"/>
      <c r="P114" s="201">
        <f>SUM(P115:P121)</f>
        <v>0</v>
      </c>
      <c r="Q114" s="200"/>
      <c r="R114" s="201">
        <f>SUM(R115:R121)</f>
        <v>4.5758419000000004</v>
      </c>
      <c r="S114" s="200"/>
      <c r="T114" s="202">
        <f>SUM(T115:T121)</f>
        <v>0</v>
      </c>
      <c r="AR114" s="203" t="s">
        <v>32</v>
      </c>
      <c r="AT114" s="204" t="s">
        <v>69</v>
      </c>
      <c r="AU114" s="204" t="s">
        <v>32</v>
      </c>
      <c r="AY114" s="203" t="s">
        <v>142</v>
      </c>
      <c r="BK114" s="205">
        <f>SUM(BK115:BK121)</f>
        <v>0</v>
      </c>
    </row>
    <row r="115" s="1" customFormat="1" ht="36" customHeight="1">
      <c r="B115" s="36"/>
      <c r="C115" s="208" t="s">
        <v>184</v>
      </c>
      <c r="D115" s="208" t="s">
        <v>145</v>
      </c>
      <c r="E115" s="209" t="s">
        <v>185</v>
      </c>
      <c r="F115" s="210" t="s">
        <v>186</v>
      </c>
      <c r="G115" s="211" t="s">
        <v>187</v>
      </c>
      <c r="H115" s="212">
        <v>23.690000000000001</v>
      </c>
      <c r="I115" s="213"/>
      <c r="J115" s="214">
        <f>ROUND(I115*H115,2)</f>
        <v>0</v>
      </c>
      <c r="K115" s="210" t="s">
        <v>149</v>
      </c>
      <c r="L115" s="41"/>
      <c r="M115" s="215" t="s">
        <v>19</v>
      </c>
      <c r="N115" s="216" t="s">
        <v>43</v>
      </c>
      <c r="O115" s="82"/>
      <c r="P115" s="217">
        <f>O115*H115</f>
        <v>0</v>
      </c>
      <c r="Q115" s="217">
        <v>0.17351</v>
      </c>
      <c r="R115" s="217">
        <f>Q115*H115</f>
        <v>4.1104519000000002</v>
      </c>
      <c r="S115" s="217">
        <v>0</v>
      </c>
      <c r="T115" s="218">
        <f>S115*H115</f>
        <v>0</v>
      </c>
      <c r="AR115" s="219" t="s">
        <v>150</v>
      </c>
      <c r="AT115" s="219" t="s">
        <v>145</v>
      </c>
      <c r="AU115" s="219" t="s">
        <v>79</v>
      </c>
      <c r="AY115" s="15" t="s">
        <v>142</v>
      </c>
      <c r="BE115" s="220">
        <f>IF(N115="základní",J115,0)</f>
        <v>0</v>
      </c>
      <c r="BF115" s="220">
        <f>IF(N115="snížená",J115,0)</f>
        <v>0</v>
      </c>
      <c r="BG115" s="220">
        <f>IF(N115="zákl. přenesená",J115,0)</f>
        <v>0</v>
      </c>
      <c r="BH115" s="220">
        <f>IF(N115="sníž. přenesená",J115,0)</f>
        <v>0</v>
      </c>
      <c r="BI115" s="220">
        <f>IF(N115="nulová",J115,0)</f>
        <v>0</v>
      </c>
      <c r="BJ115" s="15" t="s">
        <v>150</v>
      </c>
      <c r="BK115" s="220">
        <f>ROUND(I115*H115,2)</f>
        <v>0</v>
      </c>
      <c r="BL115" s="15" t="s">
        <v>150</v>
      </c>
      <c r="BM115" s="219" t="s">
        <v>188</v>
      </c>
    </row>
    <row r="116" s="12" customFormat="1">
      <c r="B116" s="221"/>
      <c r="C116" s="222"/>
      <c r="D116" s="223" t="s">
        <v>152</v>
      </c>
      <c r="E116" s="224" t="s">
        <v>19</v>
      </c>
      <c r="F116" s="225" t="s">
        <v>189</v>
      </c>
      <c r="G116" s="222"/>
      <c r="H116" s="226">
        <v>23.690000000000001</v>
      </c>
      <c r="I116" s="227"/>
      <c r="J116" s="222"/>
      <c r="K116" s="222"/>
      <c r="L116" s="228"/>
      <c r="M116" s="229"/>
      <c r="N116" s="230"/>
      <c r="O116" s="230"/>
      <c r="P116" s="230"/>
      <c r="Q116" s="230"/>
      <c r="R116" s="230"/>
      <c r="S116" s="230"/>
      <c r="T116" s="231"/>
      <c r="AT116" s="232" t="s">
        <v>152</v>
      </c>
      <c r="AU116" s="232" t="s">
        <v>79</v>
      </c>
      <c r="AV116" s="12" t="s">
        <v>79</v>
      </c>
      <c r="AW116" s="12" t="s">
        <v>31</v>
      </c>
      <c r="AX116" s="12" t="s">
        <v>32</v>
      </c>
      <c r="AY116" s="232" t="s">
        <v>142</v>
      </c>
    </row>
    <row r="117" s="1" customFormat="1" ht="36" customHeight="1">
      <c r="B117" s="36"/>
      <c r="C117" s="208" t="s">
        <v>190</v>
      </c>
      <c r="D117" s="208" t="s">
        <v>145</v>
      </c>
      <c r="E117" s="209" t="s">
        <v>191</v>
      </c>
      <c r="F117" s="210" t="s">
        <v>192</v>
      </c>
      <c r="G117" s="211" t="s">
        <v>193</v>
      </c>
      <c r="H117" s="212">
        <v>1</v>
      </c>
      <c r="I117" s="213"/>
      <c r="J117" s="214">
        <f>ROUND(I117*H117,2)</f>
        <v>0</v>
      </c>
      <c r="K117" s="210" t="s">
        <v>149</v>
      </c>
      <c r="L117" s="41"/>
      <c r="M117" s="215" t="s">
        <v>19</v>
      </c>
      <c r="N117" s="216" t="s">
        <v>43</v>
      </c>
      <c r="O117" s="82"/>
      <c r="P117" s="217">
        <f>O117*H117</f>
        <v>0</v>
      </c>
      <c r="Q117" s="217">
        <v>0.094310000000000005</v>
      </c>
      <c r="R117" s="217">
        <f>Q117*H117</f>
        <v>0.094310000000000005</v>
      </c>
      <c r="S117" s="217">
        <v>0</v>
      </c>
      <c r="T117" s="218">
        <f>S117*H117</f>
        <v>0</v>
      </c>
      <c r="AR117" s="219" t="s">
        <v>150</v>
      </c>
      <c r="AT117" s="219" t="s">
        <v>145</v>
      </c>
      <c r="AU117" s="219" t="s">
        <v>79</v>
      </c>
      <c r="AY117" s="15" t="s">
        <v>142</v>
      </c>
      <c r="BE117" s="220">
        <f>IF(N117="základní",J117,0)</f>
        <v>0</v>
      </c>
      <c r="BF117" s="220">
        <f>IF(N117="snížená",J117,0)</f>
        <v>0</v>
      </c>
      <c r="BG117" s="220">
        <f>IF(N117="zákl. přenesená",J117,0)</f>
        <v>0</v>
      </c>
      <c r="BH117" s="220">
        <f>IF(N117="sníž. přenesená",J117,0)</f>
        <v>0</v>
      </c>
      <c r="BI117" s="220">
        <f>IF(N117="nulová",J117,0)</f>
        <v>0</v>
      </c>
      <c r="BJ117" s="15" t="s">
        <v>150</v>
      </c>
      <c r="BK117" s="220">
        <f>ROUND(I117*H117,2)</f>
        <v>0</v>
      </c>
      <c r="BL117" s="15" t="s">
        <v>150</v>
      </c>
      <c r="BM117" s="219" t="s">
        <v>194</v>
      </c>
    </row>
    <row r="118" s="1" customFormat="1" ht="48" customHeight="1">
      <c r="B118" s="36"/>
      <c r="C118" s="208" t="s">
        <v>195</v>
      </c>
      <c r="D118" s="208" t="s">
        <v>145</v>
      </c>
      <c r="E118" s="209" t="s">
        <v>196</v>
      </c>
      <c r="F118" s="210" t="s">
        <v>197</v>
      </c>
      <c r="G118" s="211" t="s">
        <v>198</v>
      </c>
      <c r="H118" s="212">
        <v>10.4</v>
      </c>
      <c r="I118" s="213"/>
      <c r="J118" s="214">
        <f>ROUND(I118*H118,2)</f>
        <v>0</v>
      </c>
      <c r="K118" s="210" t="s">
        <v>162</v>
      </c>
      <c r="L118" s="41"/>
      <c r="M118" s="215" t="s">
        <v>19</v>
      </c>
      <c r="N118" s="216" t="s">
        <v>43</v>
      </c>
      <c r="O118" s="82"/>
      <c r="P118" s="217">
        <f>O118*H118</f>
        <v>0</v>
      </c>
      <c r="Q118" s="217">
        <v>0.027699999999999999</v>
      </c>
      <c r="R118" s="217">
        <f>Q118*H118</f>
        <v>0.28808</v>
      </c>
      <c r="S118" s="217">
        <v>0</v>
      </c>
      <c r="T118" s="218">
        <f>S118*H118</f>
        <v>0</v>
      </c>
      <c r="AR118" s="219" t="s">
        <v>150</v>
      </c>
      <c r="AT118" s="219" t="s">
        <v>145</v>
      </c>
      <c r="AU118" s="219" t="s">
        <v>79</v>
      </c>
      <c r="AY118" s="15" t="s">
        <v>142</v>
      </c>
      <c r="BE118" s="220">
        <f>IF(N118="základní",J118,0)</f>
        <v>0</v>
      </c>
      <c r="BF118" s="220">
        <f>IF(N118="snížená",J118,0)</f>
        <v>0</v>
      </c>
      <c r="BG118" s="220">
        <f>IF(N118="zákl. přenesená",J118,0)</f>
        <v>0</v>
      </c>
      <c r="BH118" s="220">
        <f>IF(N118="sníž. přenesená",J118,0)</f>
        <v>0</v>
      </c>
      <c r="BI118" s="220">
        <f>IF(N118="nulová",J118,0)</f>
        <v>0</v>
      </c>
      <c r="BJ118" s="15" t="s">
        <v>150</v>
      </c>
      <c r="BK118" s="220">
        <f>ROUND(I118*H118,2)</f>
        <v>0</v>
      </c>
      <c r="BL118" s="15" t="s">
        <v>150</v>
      </c>
      <c r="BM118" s="219" t="s">
        <v>199</v>
      </c>
    </row>
    <row r="119" s="12" customFormat="1">
      <c r="B119" s="221"/>
      <c r="C119" s="222"/>
      <c r="D119" s="223" t="s">
        <v>152</v>
      </c>
      <c r="E119" s="224" t="s">
        <v>19</v>
      </c>
      <c r="F119" s="225" t="s">
        <v>200</v>
      </c>
      <c r="G119" s="222"/>
      <c r="H119" s="226">
        <v>10.4</v>
      </c>
      <c r="I119" s="227"/>
      <c r="J119" s="222"/>
      <c r="K119" s="222"/>
      <c r="L119" s="228"/>
      <c r="M119" s="229"/>
      <c r="N119" s="230"/>
      <c r="O119" s="230"/>
      <c r="P119" s="230"/>
      <c r="Q119" s="230"/>
      <c r="R119" s="230"/>
      <c r="S119" s="230"/>
      <c r="T119" s="231"/>
      <c r="AT119" s="232" t="s">
        <v>152</v>
      </c>
      <c r="AU119" s="232" t="s">
        <v>79</v>
      </c>
      <c r="AV119" s="12" t="s">
        <v>79</v>
      </c>
      <c r="AW119" s="12" t="s">
        <v>31</v>
      </c>
      <c r="AX119" s="12" t="s">
        <v>32</v>
      </c>
      <c r="AY119" s="232" t="s">
        <v>142</v>
      </c>
    </row>
    <row r="120" s="1" customFormat="1" ht="24" customHeight="1">
      <c r="B120" s="36"/>
      <c r="C120" s="208" t="s">
        <v>150</v>
      </c>
      <c r="D120" s="208" t="s">
        <v>145</v>
      </c>
      <c r="E120" s="209" t="s">
        <v>201</v>
      </c>
      <c r="F120" s="210" t="s">
        <v>202</v>
      </c>
      <c r="G120" s="211" t="s">
        <v>193</v>
      </c>
      <c r="H120" s="212">
        <v>1</v>
      </c>
      <c r="I120" s="213"/>
      <c r="J120" s="214">
        <f>ROUND(I120*H120,2)</f>
        <v>0</v>
      </c>
      <c r="K120" s="210" t="s">
        <v>149</v>
      </c>
      <c r="L120" s="41"/>
      <c r="M120" s="215" t="s">
        <v>19</v>
      </c>
      <c r="N120" s="216" t="s">
        <v>43</v>
      </c>
      <c r="O120" s="82"/>
      <c r="P120" s="217">
        <f>O120*H120</f>
        <v>0</v>
      </c>
      <c r="Q120" s="217">
        <v>0</v>
      </c>
      <c r="R120" s="217">
        <f>Q120*H120</f>
        <v>0</v>
      </c>
      <c r="S120" s="217">
        <v>0</v>
      </c>
      <c r="T120" s="218">
        <f>S120*H120</f>
        <v>0</v>
      </c>
      <c r="AR120" s="219" t="s">
        <v>150</v>
      </c>
      <c r="AT120" s="219" t="s">
        <v>145</v>
      </c>
      <c r="AU120" s="219" t="s">
        <v>79</v>
      </c>
      <c r="AY120" s="15" t="s">
        <v>142</v>
      </c>
      <c r="BE120" s="220">
        <f>IF(N120="základní",J120,0)</f>
        <v>0</v>
      </c>
      <c r="BF120" s="220">
        <f>IF(N120="snížená",J120,0)</f>
        <v>0</v>
      </c>
      <c r="BG120" s="220">
        <f>IF(N120="zákl. přenesená",J120,0)</f>
        <v>0</v>
      </c>
      <c r="BH120" s="220">
        <f>IF(N120="sníž. přenesená",J120,0)</f>
        <v>0</v>
      </c>
      <c r="BI120" s="220">
        <f>IF(N120="nulová",J120,0)</f>
        <v>0</v>
      </c>
      <c r="BJ120" s="15" t="s">
        <v>150</v>
      </c>
      <c r="BK120" s="220">
        <f>ROUND(I120*H120,2)</f>
        <v>0</v>
      </c>
      <c r="BL120" s="15" t="s">
        <v>150</v>
      </c>
      <c r="BM120" s="219" t="s">
        <v>203</v>
      </c>
    </row>
    <row r="121" s="1" customFormat="1" ht="24" customHeight="1">
      <c r="B121" s="36"/>
      <c r="C121" s="233" t="s">
        <v>204</v>
      </c>
      <c r="D121" s="233" t="s">
        <v>166</v>
      </c>
      <c r="E121" s="234" t="s">
        <v>205</v>
      </c>
      <c r="F121" s="235" t="s">
        <v>206</v>
      </c>
      <c r="G121" s="236" t="s">
        <v>193</v>
      </c>
      <c r="H121" s="237">
        <v>1</v>
      </c>
      <c r="I121" s="238"/>
      <c r="J121" s="239">
        <f>ROUND(I121*H121,2)</f>
        <v>0</v>
      </c>
      <c r="K121" s="235" t="s">
        <v>149</v>
      </c>
      <c r="L121" s="240"/>
      <c r="M121" s="241" t="s">
        <v>19</v>
      </c>
      <c r="N121" s="242" t="s">
        <v>43</v>
      </c>
      <c r="O121" s="82"/>
      <c r="P121" s="217">
        <f>O121*H121</f>
        <v>0</v>
      </c>
      <c r="Q121" s="217">
        <v>0.083000000000000004</v>
      </c>
      <c r="R121" s="217">
        <f>Q121*H121</f>
        <v>0.083000000000000004</v>
      </c>
      <c r="S121" s="217">
        <v>0</v>
      </c>
      <c r="T121" s="218">
        <f>S121*H121</f>
        <v>0</v>
      </c>
      <c r="AR121" s="219" t="s">
        <v>170</v>
      </c>
      <c r="AT121" s="219" t="s">
        <v>166</v>
      </c>
      <c r="AU121" s="219" t="s">
        <v>79</v>
      </c>
      <c r="AY121" s="15" t="s">
        <v>142</v>
      </c>
      <c r="BE121" s="220">
        <f>IF(N121="základní",J121,0)</f>
        <v>0</v>
      </c>
      <c r="BF121" s="220">
        <f>IF(N121="snížená",J121,0)</f>
        <v>0</v>
      </c>
      <c r="BG121" s="220">
        <f>IF(N121="zákl. přenesená",J121,0)</f>
        <v>0</v>
      </c>
      <c r="BH121" s="220">
        <f>IF(N121="sníž. přenesená",J121,0)</f>
        <v>0</v>
      </c>
      <c r="BI121" s="220">
        <f>IF(N121="nulová",J121,0)</f>
        <v>0</v>
      </c>
      <c r="BJ121" s="15" t="s">
        <v>150</v>
      </c>
      <c r="BK121" s="220">
        <f>ROUND(I121*H121,2)</f>
        <v>0</v>
      </c>
      <c r="BL121" s="15" t="s">
        <v>150</v>
      </c>
      <c r="BM121" s="219" t="s">
        <v>207</v>
      </c>
    </row>
    <row r="122" s="11" customFormat="1" ht="22.8" customHeight="1">
      <c r="B122" s="192"/>
      <c r="C122" s="193"/>
      <c r="D122" s="194" t="s">
        <v>69</v>
      </c>
      <c r="E122" s="206" t="s">
        <v>150</v>
      </c>
      <c r="F122" s="206" t="s">
        <v>208</v>
      </c>
      <c r="G122" s="193"/>
      <c r="H122" s="193"/>
      <c r="I122" s="196"/>
      <c r="J122" s="207">
        <f>BK122</f>
        <v>0</v>
      </c>
      <c r="K122" s="193"/>
      <c r="L122" s="198"/>
      <c r="M122" s="199"/>
      <c r="N122" s="200"/>
      <c r="O122" s="200"/>
      <c r="P122" s="201">
        <f>SUM(P123:P146)</f>
        <v>0</v>
      </c>
      <c r="Q122" s="200"/>
      <c r="R122" s="201">
        <f>SUM(R123:R146)</f>
        <v>5.7891277799999985</v>
      </c>
      <c r="S122" s="200"/>
      <c r="T122" s="202">
        <f>SUM(T123:T146)</f>
        <v>0</v>
      </c>
      <c r="AR122" s="203" t="s">
        <v>32</v>
      </c>
      <c r="AT122" s="204" t="s">
        <v>69</v>
      </c>
      <c r="AU122" s="204" t="s">
        <v>32</v>
      </c>
      <c r="AY122" s="203" t="s">
        <v>142</v>
      </c>
      <c r="BK122" s="205">
        <f>SUM(BK123:BK146)</f>
        <v>0</v>
      </c>
    </row>
    <row r="123" s="1" customFormat="1" ht="48" customHeight="1">
      <c r="B123" s="36"/>
      <c r="C123" s="208" t="s">
        <v>209</v>
      </c>
      <c r="D123" s="208" t="s">
        <v>145</v>
      </c>
      <c r="E123" s="209" t="s">
        <v>210</v>
      </c>
      <c r="F123" s="210" t="s">
        <v>211</v>
      </c>
      <c r="G123" s="211" t="s">
        <v>148</v>
      </c>
      <c r="H123" s="212">
        <v>1.7869999999999999</v>
      </c>
      <c r="I123" s="213"/>
      <c r="J123" s="214">
        <f>ROUND(I123*H123,2)</f>
        <v>0</v>
      </c>
      <c r="K123" s="210" t="s">
        <v>149</v>
      </c>
      <c r="L123" s="41"/>
      <c r="M123" s="215" t="s">
        <v>19</v>
      </c>
      <c r="N123" s="216" t="s">
        <v>43</v>
      </c>
      <c r="O123" s="82"/>
      <c r="P123" s="217">
        <f>O123*H123</f>
        <v>0</v>
      </c>
      <c r="Q123" s="217">
        <v>2.45343</v>
      </c>
      <c r="R123" s="217">
        <f>Q123*H123</f>
        <v>4.3842794099999995</v>
      </c>
      <c r="S123" s="217">
        <v>0</v>
      </c>
      <c r="T123" s="218">
        <f>S123*H123</f>
        <v>0</v>
      </c>
      <c r="AR123" s="219" t="s">
        <v>150</v>
      </c>
      <c r="AT123" s="219" t="s">
        <v>145</v>
      </c>
      <c r="AU123" s="219" t="s">
        <v>79</v>
      </c>
      <c r="AY123" s="15" t="s">
        <v>142</v>
      </c>
      <c r="BE123" s="220">
        <f>IF(N123="základní",J123,0)</f>
        <v>0</v>
      </c>
      <c r="BF123" s="220">
        <f>IF(N123="snížená",J123,0)</f>
        <v>0</v>
      </c>
      <c r="BG123" s="220">
        <f>IF(N123="zákl. přenesená",J123,0)</f>
        <v>0</v>
      </c>
      <c r="BH123" s="220">
        <f>IF(N123="sníž. přenesená",J123,0)</f>
        <v>0</v>
      </c>
      <c r="BI123" s="220">
        <f>IF(N123="nulová",J123,0)</f>
        <v>0</v>
      </c>
      <c r="BJ123" s="15" t="s">
        <v>150</v>
      </c>
      <c r="BK123" s="220">
        <f>ROUND(I123*H123,2)</f>
        <v>0</v>
      </c>
      <c r="BL123" s="15" t="s">
        <v>150</v>
      </c>
      <c r="BM123" s="219" t="s">
        <v>212</v>
      </c>
    </row>
    <row r="124" s="12" customFormat="1">
      <c r="B124" s="221"/>
      <c r="C124" s="222"/>
      <c r="D124" s="223" t="s">
        <v>152</v>
      </c>
      <c r="E124" s="224" t="s">
        <v>19</v>
      </c>
      <c r="F124" s="225" t="s">
        <v>213</v>
      </c>
      <c r="G124" s="222"/>
      <c r="H124" s="226">
        <v>1.7869999999999999</v>
      </c>
      <c r="I124" s="227"/>
      <c r="J124" s="222"/>
      <c r="K124" s="222"/>
      <c r="L124" s="228"/>
      <c r="M124" s="229"/>
      <c r="N124" s="230"/>
      <c r="O124" s="230"/>
      <c r="P124" s="230"/>
      <c r="Q124" s="230"/>
      <c r="R124" s="230"/>
      <c r="S124" s="230"/>
      <c r="T124" s="231"/>
      <c r="AT124" s="232" t="s">
        <v>152</v>
      </c>
      <c r="AU124" s="232" t="s">
        <v>79</v>
      </c>
      <c r="AV124" s="12" t="s">
        <v>79</v>
      </c>
      <c r="AW124" s="12" t="s">
        <v>31</v>
      </c>
      <c r="AX124" s="12" t="s">
        <v>70</v>
      </c>
      <c r="AY124" s="232" t="s">
        <v>142</v>
      </c>
    </row>
    <row r="125" s="13" customFormat="1">
      <c r="B125" s="243"/>
      <c r="C125" s="244"/>
      <c r="D125" s="223" t="s">
        <v>152</v>
      </c>
      <c r="E125" s="245" t="s">
        <v>19</v>
      </c>
      <c r="F125" s="246" t="s">
        <v>214</v>
      </c>
      <c r="G125" s="244"/>
      <c r="H125" s="247">
        <v>1.7869999999999999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AT125" s="253" t="s">
        <v>152</v>
      </c>
      <c r="AU125" s="253" t="s">
        <v>79</v>
      </c>
      <c r="AV125" s="13" t="s">
        <v>150</v>
      </c>
      <c r="AW125" s="13" t="s">
        <v>31</v>
      </c>
      <c r="AX125" s="13" t="s">
        <v>32</v>
      </c>
      <c r="AY125" s="253" t="s">
        <v>142</v>
      </c>
    </row>
    <row r="126" s="1" customFormat="1" ht="36" customHeight="1">
      <c r="B126" s="36"/>
      <c r="C126" s="208" t="s">
        <v>215</v>
      </c>
      <c r="D126" s="208" t="s">
        <v>145</v>
      </c>
      <c r="E126" s="209" t="s">
        <v>216</v>
      </c>
      <c r="F126" s="210" t="s">
        <v>217</v>
      </c>
      <c r="G126" s="211" t="s">
        <v>187</v>
      </c>
      <c r="H126" s="212">
        <v>11.66</v>
      </c>
      <c r="I126" s="213"/>
      <c r="J126" s="214">
        <f>ROUND(I126*H126,2)</f>
        <v>0</v>
      </c>
      <c r="K126" s="210" t="s">
        <v>149</v>
      </c>
      <c r="L126" s="41"/>
      <c r="M126" s="215" t="s">
        <v>19</v>
      </c>
      <c r="N126" s="216" t="s">
        <v>43</v>
      </c>
      <c r="O126" s="82"/>
      <c r="P126" s="217">
        <f>O126*H126</f>
        <v>0</v>
      </c>
      <c r="Q126" s="217">
        <v>0.0053299999999999997</v>
      </c>
      <c r="R126" s="217">
        <f>Q126*H126</f>
        <v>0.062147799999999996</v>
      </c>
      <c r="S126" s="217">
        <v>0</v>
      </c>
      <c r="T126" s="218">
        <f>S126*H126</f>
        <v>0</v>
      </c>
      <c r="AR126" s="219" t="s">
        <v>150</v>
      </c>
      <c r="AT126" s="219" t="s">
        <v>145</v>
      </c>
      <c r="AU126" s="219" t="s">
        <v>79</v>
      </c>
      <c r="AY126" s="15" t="s">
        <v>142</v>
      </c>
      <c r="BE126" s="220">
        <f>IF(N126="základní",J126,0)</f>
        <v>0</v>
      </c>
      <c r="BF126" s="220">
        <f>IF(N126="snížená",J126,0)</f>
        <v>0</v>
      </c>
      <c r="BG126" s="220">
        <f>IF(N126="zákl. přenesená",J126,0)</f>
        <v>0</v>
      </c>
      <c r="BH126" s="220">
        <f>IF(N126="sníž. přenesená",J126,0)</f>
        <v>0</v>
      </c>
      <c r="BI126" s="220">
        <f>IF(N126="nulová",J126,0)</f>
        <v>0</v>
      </c>
      <c r="BJ126" s="15" t="s">
        <v>150</v>
      </c>
      <c r="BK126" s="220">
        <f>ROUND(I126*H126,2)</f>
        <v>0</v>
      </c>
      <c r="BL126" s="15" t="s">
        <v>150</v>
      </c>
      <c r="BM126" s="219" t="s">
        <v>218</v>
      </c>
    </row>
    <row r="127" s="12" customFormat="1">
      <c r="B127" s="221"/>
      <c r="C127" s="222"/>
      <c r="D127" s="223" t="s">
        <v>152</v>
      </c>
      <c r="E127" s="224" t="s">
        <v>19</v>
      </c>
      <c r="F127" s="225" t="s">
        <v>219</v>
      </c>
      <c r="G127" s="222"/>
      <c r="H127" s="226">
        <v>11.66</v>
      </c>
      <c r="I127" s="227"/>
      <c r="J127" s="222"/>
      <c r="K127" s="222"/>
      <c r="L127" s="228"/>
      <c r="M127" s="229"/>
      <c r="N127" s="230"/>
      <c r="O127" s="230"/>
      <c r="P127" s="230"/>
      <c r="Q127" s="230"/>
      <c r="R127" s="230"/>
      <c r="S127" s="230"/>
      <c r="T127" s="231"/>
      <c r="AT127" s="232" t="s">
        <v>152</v>
      </c>
      <c r="AU127" s="232" t="s">
        <v>79</v>
      </c>
      <c r="AV127" s="12" t="s">
        <v>79</v>
      </c>
      <c r="AW127" s="12" t="s">
        <v>31</v>
      </c>
      <c r="AX127" s="12" t="s">
        <v>32</v>
      </c>
      <c r="AY127" s="232" t="s">
        <v>142</v>
      </c>
    </row>
    <row r="128" s="1" customFormat="1" ht="36" customHeight="1">
      <c r="B128" s="36"/>
      <c r="C128" s="208" t="s">
        <v>158</v>
      </c>
      <c r="D128" s="208" t="s">
        <v>145</v>
      </c>
      <c r="E128" s="209" t="s">
        <v>220</v>
      </c>
      <c r="F128" s="210" t="s">
        <v>221</v>
      </c>
      <c r="G128" s="211" t="s">
        <v>187</v>
      </c>
      <c r="H128" s="212">
        <v>11.66</v>
      </c>
      <c r="I128" s="213"/>
      <c r="J128" s="214">
        <f>ROUND(I128*H128,2)</f>
        <v>0</v>
      </c>
      <c r="K128" s="210" t="s">
        <v>149</v>
      </c>
      <c r="L128" s="41"/>
      <c r="M128" s="215" t="s">
        <v>19</v>
      </c>
      <c r="N128" s="216" t="s">
        <v>43</v>
      </c>
      <c r="O128" s="82"/>
      <c r="P128" s="217">
        <f>O128*H128</f>
        <v>0</v>
      </c>
      <c r="Q128" s="217">
        <v>0</v>
      </c>
      <c r="R128" s="217">
        <f>Q128*H128</f>
        <v>0</v>
      </c>
      <c r="S128" s="217">
        <v>0</v>
      </c>
      <c r="T128" s="218">
        <f>S128*H128</f>
        <v>0</v>
      </c>
      <c r="AR128" s="219" t="s">
        <v>150</v>
      </c>
      <c r="AT128" s="219" t="s">
        <v>145</v>
      </c>
      <c r="AU128" s="219" t="s">
        <v>79</v>
      </c>
      <c r="AY128" s="15" t="s">
        <v>142</v>
      </c>
      <c r="BE128" s="220">
        <f>IF(N128="základní",J128,0)</f>
        <v>0</v>
      </c>
      <c r="BF128" s="220">
        <f>IF(N128="snížená",J128,0)</f>
        <v>0</v>
      </c>
      <c r="BG128" s="220">
        <f>IF(N128="zákl. přenesená",J128,0)</f>
        <v>0</v>
      </c>
      <c r="BH128" s="220">
        <f>IF(N128="sníž. přenesená",J128,0)</f>
        <v>0</v>
      </c>
      <c r="BI128" s="220">
        <f>IF(N128="nulová",J128,0)</f>
        <v>0</v>
      </c>
      <c r="BJ128" s="15" t="s">
        <v>150</v>
      </c>
      <c r="BK128" s="220">
        <f>ROUND(I128*H128,2)</f>
        <v>0</v>
      </c>
      <c r="BL128" s="15" t="s">
        <v>150</v>
      </c>
      <c r="BM128" s="219" t="s">
        <v>222</v>
      </c>
    </row>
    <row r="129" s="1" customFormat="1" ht="36" customHeight="1">
      <c r="B129" s="36"/>
      <c r="C129" s="208" t="s">
        <v>223</v>
      </c>
      <c r="D129" s="208" t="s">
        <v>145</v>
      </c>
      <c r="E129" s="209" t="s">
        <v>224</v>
      </c>
      <c r="F129" s="210" t="s">
        <v>225</v>
      </c>
      <c r="G129" s="211" t="s">
        <v>187</v>
      </c>
      <c r="H129" s="212">
        <v>8</v>
      </c>
      <c r="I129" s="213"/>
      <c r="J129" s="214">
        <f>ROUND(I129*H129,2)</f>
        <v>0</v>
      </c>
      <c r="K129" s="210" t="s">
        <v>149</v>
      </c>
      <c r="L129" s="41"/>
      <c r="M129" s="215" t="s">
        <v>19</v>
      </c>
      <c r="N129" s="216" t="s">
        <v>43</v>
      </c>
      <c r="O129" s="82"/>
      <c r="P129" s="217">
        <f>O129*H129</f>
        <v>0</v>
      </c>
      <c r="Q129" s="217">
        <v>0.00088000000000000003</v>
      </c>
      <c r="R129" s="217">
        <f>Q129*H129</f>
        <v>0.0070400000000000003</v>
      </c>
      <c r="S129" s="217">
        <v>0</v>
      </c>
      <c r="T129" s="218">
        <f>S129*H129</f>
        <v>0</v>
      </c>
      <c r="AR129" s="219" t="s">
        <v>150</v>
      </c>
      <c r="AT129" s="219" t="s">
        <v>145</v>
      </c>
      <c r="AU129" s="219" t="s">
        <v>79</v>
      </c>
      <c r="AY129" s="15" t="s">
        <v>142</v>
      </c>
      <c r="BE129" s="220">
        <f>IF(N129="základní",J129,0)</f>
        <v>0</v>
      </c>
      <c r="BF129" s="220">
        <f>IF(N129="snížená",J129,0)</f>
        <v>0</v>
      </c>
      <c r="BG129" s="220">
        <f>IF(N129="zákl. přenesená",J129,0)</f>
        <v>0</v>
      </c>
      <c r="BH129" s="220">
        <f>IF(N129="sníž. přenesená",J129,0)</f>
        <v>0</v>
      </c>
      <c r="BI129" s="220">
        <f>IF(N129="nulová",J129,0)</f>
        <v>0</v>
      </c>
      <c r="BJ129" s="15" t="s">
        <v>150</v>
      </c>
      <c r="BK129" s="220">
        <f>ROUND(I129*H129,2)</f>
        <v>0</v>
      </c>
      <c r="BL129" s="15" t="s">
        <v>150</v>
      </c>
      <c r="BM129" s="219" t="s">
        <v>226</v>
      </c>
    </row>
    <row r="130" s="12" customFormat="1">
      <c r="B130" s="221"/>
      <c r="C130" s="222"/>
      <c r="D130" s="223" t="s">
        <v>152</v>
      </c>
      <c r="E130" s="224" t="s">
        <v>19</v>
      </c>
      <c r="F130" s="225" t="s">
        <v>227</v>
      </c>
      <c r="G130" s="222"/>
      <c r="H130" s="226">
        <v>8</v>
      </c>
      <c r="I130" s="227"/>
      <c r="J130" s="222"/>
      <c r="K130" s="222"/>
      <c r="L130" s="228"/>
      <c r="M130" s="229"/>
      <c r="N130" s="230"/>
      <c r="O130" s="230"/>
      <c r="P130" s="230"/>
      <c r="Q130" s="230"/>
      <c r="R130" s="230"/>
      <c r="S130" s="230"/>
      <c r="T130" s="231"/>
      <c r="AT130" s="232" t="s">
        <v>152</v>
      </c>
      <c r="AU130" s="232" t="s">
        <v>79</v>
      </c>
      <c r="AV130" s="12" t="s">
        <v>79</v>
      </c>
      <c r="AW130" s="12" t="s">
        <v>31</v>
      </c>
      <c r="AX130" s="12" t="s">
        <v>32</v>
      </c>
      <c r="AY130" s="232" t="s">
        <v>142</v>
      </c>
    </row>
    <row r="131" s="1" customFormat="1" ht="36" customHeight="1">
      <c r="B131" s="36"/>
      <c r="C131" s="208" t="s">
        <v>228</v>
      </c>
      <c r="D131" s="208" t="s">
        <v>145</v>
      </c>
      <c r="E131" s="209" t="s">
        <v>229</v>
      </c>
      <c r="F131" s="210" t="s">
        <v>230</v>
      </c>
      <c r="G131" s="211" t="s">
        <v>187</v>
      </c>
      <c r="H131" s="212">
        <v>8</v>
      </c>
      <c r="I131" s="213"/>
      <c r="J131" s="214">
        <f>ROUND(I131*H131,2)</f>
        <v>0</v>
      </c>
      <c r="K131" s="210" t="s">
        <v>149</v>
      </c>
      <c r="L131" s="41"/>
      <c r="M131" s="215" t="s">
        <v>19</v>
      </c>
      <c r="N131" s="216" t="s">
        <v>43</v>
      </c>
      <c r="O131" s="82"/>
      <c r="P131" s="217">
        <f>O131*H131</f>
        <v>0</v>
      </c>
      <c r="Q131" s="217">
        <v>0</v>
      </c>
      <c r="R131" s="217">
        <f>Q131*H131</f>
        <v>0</v>
      </c>
      <c r="S131" s="217">
        <v>0</v>
      </c>
      <c r="T131" s="218">
        <f>S131*H131</f>
        <v>0</v>
      </c>
      <c r="AR131" s="219" t="s">
        <v>150</v>
      </c>
      <c r="AT131" s="219" t="s">
        <v>145</v>
      </c>
      <c r="AU131" s="219" t="s">
        <v>79</v>
      </c>
      <c r="AY131" s="15" t="s">
        <v>142</v>
      </c>
      <c r="BE131" s="220">
        <f>IF(N131="základní",J131,0)</f>
        <v>0</v>
      </c>
      <c r="BF131" s="220">
        <f>IF(N131="snížená",J131,0)</f>
        <v>0</v>
      </c>
      <c r="BG131" s="220">
        <f>IF(N131="zákl. přenesená",J131,0)</f>
        <v>0</v>
      </c>
      <c r="BH131" s="220">
        <f>IF(N131="sníž. přenesená",J131,0)</f>
        <v>0</v>
      </c>
      <c r="BI131" s="220">
        <f>IF(N131="nulová",J131,0)</f>
        <v>0</v>
      </c>
      <c r="BJ131" s="15" t="s">
        <v>150</v>
      </c>
      <c r="BK131" s="220">
        <f>ROUND(I131*H131,2)</f>
        <v>0</v>
      </c>
      <c r="BL131" s="15" t="s">
        <v>150</v>
      </c>
      <c r="BM131" s="219" t="s">
        <v>231</v>
      </c>
    </row>
    <row r="132" s="1" customFormat="1" ht="72" customHeight="1">
      <c r="B132" s="36"/>
      <c r="C132" s="208" t="s">
        <v>232</v>
      </c>
      <c r="D132" s="208" t="s">
        <v>145</v>
      </c>
      <c r="E132" s="209" t="s">
        <v>233</v>
      </c>
      <c r="F132" s="210" t="s">
        <v>234</v>
      </c>
      <c r="G132" s="211" t="s">
        <v>169</v>
      </c>
      <c r="H132" s="212">
        <v>0.048000000000000001</v>
      </c>
      <c r="I132" s="213"/>
      <c r="J132" s="214">
        <f>ROUND(I132*H132,2)</f>
        <v>0</v>
      </c>
      <c r="K132" s="210" t="s">
        <v>149</v>
      </c>
      <c r="L132" s="41"/>
      <c r="M132" s="215" t="s">
        <v>19</v>
      </c>
      <c r="N132" s="216" t="s">
        <v>43</v>
      </c>
      <c r="O132" s="82"/>
      <c r="P132" s="217">
        <f>O132*H132</f>
        <v>0</v>
      </c>
      <c r="Q132" s="217">
        <v>1.04966</v>
      </c>
      <c r="R132" s="217">
        <f>Q132*H132</f>
        <v>0.05038368</v>
      </c>
      <c r="S132" s="217">
        <v>0</v>
      </c>
      <c r="T132" s="218">
        <f>S132*H132</f>
        <v>0</v>
      </c>
      <c r="AR132" s="219" t="s">
        <v>150</v>
      </c>
      <c r="AT132" s="219" t="s">
        <v>145</v>
      </c>
      <c r="AU132" s="219" t="s">
        <v>79</v>
      </c>
      <c r="AY132" s="15" t="s">
        <v>142</v>
      </c>
      <c r="BE132" s="220">
        <f>IF(N132="základní",J132,0)</f>
        <v>0</v>
      </c>
      <c r="BF132" s="220">
        <f>IF(N132="snížená",J132,0)</f>
        <v>0</v>
      </c>
      <c r="BG132" s="220">
        <f>IF(N132="zákl. přenesená",J132,0)</f>
        <v>0</v>
      </c>
      <c r="BH132" s="220">
        <f>IF(N132="sníž. přenesená",J132,0)</f>
        <v>0</v>
      </c>
      <c r="BI132" s="220">
        <f>IF(N132="nulová",J132,0)</f>
        <v>0</v>
      </c>
      <c r="BJ132" s="15" t="s">
        <v>150</v>
      </c>
      <c r="BK132" s="220">
        <f>ROUND(I132*H132,2)</f>
        <v>0</v>
      </c>
      <c r="BL132" s="15" t="s">
        <v>150</v>
      </c>
      <c r="BM132" s="219" t="s">
        <v>235</v>
      </c>
    </row>
    <row r="133" s="12" customFormat="1">
      <c r="B133" s="221"/>
      <c r="C133" s="222"/>
      <c r="D133" s="223" t="s">
        <v>152</v>
      </c>
      <c r="E133" s="224" t="s">
        <v>19</v>
      </c>
      <c r="F133" s="225" t="s">
        <v>236</v>
      </c>
      <c r="G133" s="222"/>
      <c r="H133" s="226">
        <v>0.024</v>
      </c>
      <c r="I133" s="227"/>
      <c r="J133" s="222"/>
      <c r="K133" s="222"/>
      <c r="L133" s="228"/>
      <c r="M133" s="229"/>
      <c r="N133" s="230"/>
      <c r="O133" s="230"/>
      <c r="P133" s="230"/>
      <c r="Q133" s="230"/>
      <c r="R133" s="230"/>
      <c r="S133" s="230"/>
      <c r="T133" s="231"/>
      <c r="AT133" s="232" t="s">
        <v>152</v>
      </c>
      <c r="AU133" s="232" t="s">
        <v>79</v>
      </c>
      <c r="AV133" s="12" t="s">
        <v>79</v>
      </c>
      <c r="AW133" s="12" t="s">
        <v>31</v>
      </c>
      <c r="AX133" s="12" t="s">
        <v>32</v>
      </c>
      <c r="AY133" s="232" t="s">
        <v>142</v>
      </c>
    </row>
    <row r="134" s="12" customFormat="1">
      <c r="B134" s="221"/>
      <c r="C134" s="222"/>
      <c r="D134" s="223" t="s">
        <v>152</v>
      </c>
      <c r="E134" s="222"/>
      <c r="F134" s="225" t="s">
        <v>237</v>
      </c>
      <c r="G134" s="222"/>
      <c r="H134" s="226">
        <v>0.048000000000000001</v>
      </c>
      <c r="I134" s="227"/>
      <c r="J134" s="222"/>
      <c r="K134" s="222"/>
      <c r="L134" s="228"/>
      <c r="M134" s="229"/>
      <c r="N134" s="230"/>
      <c r="O134" s="230"/>
      <c r="P134" s="230"/>
      <c r="Q134" s="230"/>
      <c r="R134" s="230"/>
      <c r="S134" s="230"/>
      <c r="T134" s="231"/>
      <c r="AT134" s="232" t="s">
        <v>152</v>
      </c>
      <c r="AU134" s="232" t="s">
        <v>79</v>
      </c>
      <c r="AV134" s="12" t="s">
        <v>79</v>
      </c>
      <c r="AW134" s="12" t="s">
        <v>4</v>
      </c>
      <c r="AX134" s="12" t="s">
        <v>32</v>
      </c>
      <c r="AY134" s="232" t="s">
        <v>142</v>
      </c>
    </row>
    <row r="135" s="1" customFormat="1" ht="72" customHeight="1">
      <c r="B135" s="36"/>
      <c r="C135" s="208" t="s">
        <v>238</v>
      </c>
      <c r="D135" s="208" t="s">
        <v>145</v>
      </c>
      <c r="E135" s="209" t="s">
        <v>239</v>
      </c>
      <c r="F135" s="210" t="s">
        <v>240</v>
      </c>
      <c r="G135" s="211" t="s">
        <v>169</v>
      </c>
      <c r="H135" s="212">
        <v>0.079000000000000001</v>
      </c>
      <c r="I135" s="213"/>
      <c r="J135" s="214">
        <f>ROUND(I135*H135,2)</f>
        <v>0</v>
      </c>
      <c r="K135" s="210" t="s">
        <v>149</v>
      </c>
      <c r="L135" s="41"/>
      <c r="M135" s="215" t="s">
        <v>19</v>
      </c>
      <c r="N135" s="216" t="s">
        <v>43</v>
      </c>
      <c r="O135" s="82"/>
      <c r="P135" s="217">
        <f>O135*H135</f>
        <v>0</v>
      </c>
      <c r="Q135" s="217">
        <v>1.0551600000000001</v>
      </c>
      <c r="R135" s="217">
        <f>Q135*H135</f>
        <v>0.083357640000000011</v>
      </c>
      <c r="S135" s="217">
        <v>0</v>
      </c>
      <c r="T135" s="218">
        <f>S135*H135</f>
        <v>0</v>
      </c>
      <c r="AR135" s="219" t="s">
        <v>150</v>
      </c>
      <c r="AT135" s="219" t="s">
        <v>145</v>
      </c>
      <c r="AU135" s="219" t="s">
        <v>79</v>
      </c>
      <c r="AY135" s="15" t="s">
        <v>142</v>
      </c>
      <c r="BE135" s="220">
        <f>IF(N135="základní",J135,0)</f>
        <v>0</v>
      </c>
      <c r="BF135" s="220">
        <f>IF(N135="snížená",J135,0)</f>
        <v>0</v>
      </c>
      <c r="BG135" s="220">
        <f>IF(N135="zákl. přenesená",J135,0)</f>
        <v>0</v>
      </c>
      <c r="BH135" s="220">
        <f>IF(N135="sníž. přenesená",J135,0)</f>
        <v>0</v>
      </c>
      <c r="BI135" s="220">
        <f>IF(N135="nulová",J135,0)</f>
        <v>0</v>
      </c>
      <c r="BJ135" s="15" t="s">
        <v>150</v>
      </c>
      <c r="BK135" s="220">
        <f>ROUND(I135*H135,2)</f>
        <v>0</v>
      </c>
      <c r="BL135" s="15" t="s">
        <v>150</v>
      </c>
      <c r="BM135" s="219" t="s">
        <v>241</v>
      </c>
    </row>
    <row r="136" s="12" customFormat="1">
      <c r="B136" s="221"/>
      <c r="C136" s="222"/>
      <c r="D136" s="223" t="s">
        <v>152</v>
      </c>
      <c r="E136" s="224" t="s">
        <v>19</v>
      </c>
      <c r="F136" s="225" t="s">
        <v>242</v>
      </c>
      <c r="G136" s="222"/>
      <c r="H136" s="226">
        <v>0.079000000000000001</v>
      </c>
      <c r="I136" s="227"/>
      <c r="J136" s="222"/>
      <c r="K136" s="222"/>
      <c r="L136" s="228"/>
      <c r="M136" s="229"/>
      <c r="N136" s="230"/>
      <c r="O136" s="230"/>
      <c r="P136" s="230"/>
      <c r="Q136" s="230"/>
      <c r="R136" s="230"/>
      <c r="S136" s="230"/>
      <c r="T136" s="231"/>
      <c r="AT136" s="232" t="s">
        <v>152</v>
      </c>
      <c r="AU136" s="232" t="s">
        <v>79</v>
      </c>
      <c r="AV136" s="12" t="s">
        <v>79</v>
      </c>
      <c r="AW136" s="12" t="s">
        <v>31</v>
      </c>
      <c r="AX136" s="12" t="s">
        <v>32</v>
      </c>
      <c r="AY136" s="232" t="s">
        <v>142</v>
      </c>
    </row>
    <row r="137" s="1" customFormat="1" ht="72" customHeight="1">
      <c r="B137" s="36"/>
      <c r="C137" s="208" t="s">
        <v>8</v>
      </c>
      <c r="D137" s="208" t="s">
        <v>145</v>
      </c>
      <c r="E137" s="209" t="s">
        <v>243</v>
      </c>
      <c r="F137" s="210" t="s">
        <v>244</v>
      </c>
      <c r="G137" s="211" t="s">
        <v>169</v>
      </c>
      <c r="H137" s="212">
        <v>0.129</v>
      </c>
      <c r="I137" s="213"/>
      <c r="J137" s="214">
        <f>ROUND(I137*H137,2)</f>
        <v>0</v>
      </c>
      <c r="K137" s="210" t="s">
        <v>149</v>
      </c>
      <c r="L137" s="41"/>
      <c r="M137" s="215" t="s">
        <v>19</v>
      </c>
      <c r="N137" s="216" t="s">
        <v>43</v>
      </c>
      <c r="O137" s="82"/>
      <c r="P137" s="217">
        <f>O137*H137</f>
        <v>0</v>
      </c>
      <c r="Q137" s="217">
        <v>1.06277</v>
      </c>
      <c r="R137" s="217">
        <f>Q137*H137</f>
        <v>0.13709732999999999</v>
      </c>
      <c r="S137" s="217">
        <v>0</v>
      </c>
      <c r="T137" s="218">
        <f>S137*H137</f>
        <v>0</v>
      </c>
      <c r="AR137" s="219" t="s">
        <v>150</v>
      </c>
      <c r="AT137" s="219" t="s">
        <v>145</v>
      </c>
      <c r="AU137" s="219" t="s">
        <v>79</v>
      </c>
      <c r="AY137" s="15" t="s">
        <v>142</v>
      </c>
      <c r="BE137" s="220">
        <f>IF(N137="základní",J137,0)</f>
        <v>0</v>
      </c>
      <c r="BF137" s="220">
        <f>IF(N137="snížená",J137,0)</f>
        <v>0</v>
      </c>
      <c r="BG137" s="220">
        <f>IF(N137="zákl. přenesená",J137,0)</f>
        <v>0</v>
      </c>
      <c r="BH137" s="220">
        <f>IF(N137="sníž. přenesená",J137,0)</f>
        <v>0</v>
      </c>
      <c r="BI137" s="220">
        <f>IF(N137="nulová",J137,0)</f>
        <v>0</v>
      </c>
      <c r="BJ137" s="15" t="s">
        <v>150</v>
      </c>
      <c r="BK137" s="220">
        <f>ROUND(I137*H137,2)</f>
        <v>0</v>
      </c>
      <c r="BL137" s="15" t="s">
        <v>150</v>
      </c>
      <c r="BM137" s="219" t="s">
        <v>245</v>
      </c>
    </row>
    <row r="138" s="12" customFormat="1">
      <c r="B138" s="221"/>
      <c r="C138" s="222"/>
      <c r="D138" s="223" t="s">
        <v>152</v>
      </c>
      <c r="E138" s="224" t="s">
        <v>19</v>
      </c>
      <c r="F138" s="225" t="s">
        <v>246</v>
      </c>
      <c r="G138" s="222"/>
      <c r="H138" s="226">
        <v>0.085999999999999993</v>
      </c>
      <c r="I138" s="227"/>
      <c r="J138" s="222"/>
      <c r="K138" s="222"/>
      <c r="L138" s="228"/>
      <c r="M138" s="229"/>
      <c r="N138" s="230"/>
      <c r="O138" s="230"/>
      <c r="P138" s="230"/>
      <c r="Q138" s="230"/>
      <c r="R138" s="230"/>
      <c r="S138" s="230"/>
      <c r="T138" s="231"/>
      <c r="AT138" s="232" t="s">
        <v>152</v>
      </c>
      <c r="AU138" s="232" t="s">
        <v>79</v>
      </c>
      <c r="AV138" s="12" t="s">
        <v>79</v>
      </c>
      <c r="AW138" s="12" t="s">
        <v>31</v>
      </c>
      <c r="AX138" s="12" t="s">
        <v>70</v>
      </c>
      <c r="AY138" s="232" t="s">
        <v>142</v>
      </c>
    </row>
    <row r="139" s="12" customFormat="1">
      <c r="B139" s="221"/>
      <c r="C139" s="222"/>
      <c r="D139" s="223" t="s">
        <v>152</v>
      </c>
      <c r="E139" s="224" t="s">
        <v>19</v>
      </c>
      <c r="F139" s="225" t="s">
        <v>247</v>
      </c>
      <c r="G139" s="222"/>
      <c r="H139" s="226">
        <v>0.042999999999999997</v>
      </c>
      <c r="I139" s="227"/>
      <c r="J139" s="222"/>
      <c r="K139" s="222"/>
      <c r="L139" s="228"/>
      <c r="M139" s="229"/>
      <c r="N139" s="230"/>
      <c r="O139" s="230"/>
      <c r="P139" s="230"/>
      <c r="Q139" s="230"/>
      <c r="R139" s="230"/>
      <c r="S139" s="230"/>
      <c r="T139" s="231"/>
      <c r="AT139" s="232" t="s">
        <v>152</v>
      </c>
      <c r="AU139" s="232" t="s">
        <v>79</v>
      </c>
      <c r="AV139" s="12" t="s">
        <v>79</v>
      </c>
      <c r="AW139" s="12" t="s">
        <v>31</v>
      </c>
      <c r="AX139" s="12" t="s">
        <v>70</v>
      </c>
      <c r="AY139" s="232" t="s">
        <v>142</v>
      </c>
    </row>
    <row r="140" s="13" customFormat="1">
      <c r="B140" s="243"/>
      <c r="C140" s="244"/>
      <c r="D140" s="223" t="s">
        <v>152</v>
      </c>
      <c r="E140" s="245" t="s">
        <v>19</v>
      </c>
      <c r="F140" s="246" t="s">
        <v>214</v>
      </c>
      <c r="G140" s="244"/>
      <c r="H140" s="247">
        <v>0.129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AT140" s="253" t="s">
        <v>152</v>
      </c>
      <c r="AU140" s="253" t="s">
        <v>79</v>
      </c>
      <c r="AV140" s="13" t="s">
        <v>150</v>
      </c>
      <c r="AW140" s="13" t="s">
        <v>31</v>
      </c>
      <c r="AX140" s="13" t="s">
        <v>32</v>
      </c>
      <c r="AY140" s="253" t="s">
        <v>142</v>
      </c>
    </row>
    <row r="141" s="1" customFormat="1" ht="24" customHeight="1">
      <c r="B141" s="36"/>
      <c r="C141" s="208" t="s">
        <v>248</v>
      </c>
      <c r="D141" s="208" t="s">
        <v>145</v>
      </c>
      <c r="E141" s="209" t="s">
        <v>249</v>
      </c>
      <c r="F141" s="210" t="s">
        <v>250</v>
      </c>
      <c r="G141" s="211" t="s">
        <v>148</v>
      </c>
      <c r="H141" s="212">
        <v>0.41599999999999998</v>
      </c>
      <c r="I141" s="213"/>
      <c r="J141" s="214">
        <f>ROUND(I141*H141,2)</f>
        <v>0</v>
      </c>
      <c r="K141" s="210" t="s">
        <v>162</v>
      </c>
      <c r="L141" s="41"/>
      <c r="M141" s="215" t="s">
        <v>19</v>
      </c>
      <c r="N141" s="216" t="s">
        <v>43</v>
      </c>
      <c r="O141" s="82"/>
      <c r="P141" s="217">
        <f>O141*H141</f>
        <v>0</v>
      </c>
      <c r="Q141" s="217">
        <v>2.4533999999999998</v>
      </c>
      <c r="R141" s="217">
        <f>Q141*H141</f>
        <v>1.0206143999999999</v>
      </c>
      <c r="S141" s="217">
        <v>0</v>
      </c>
      <c r="T141" s="218">
        <f>S141*H141</f>
        <v>0</v>
      </c>
      <c r="AR141" s="219" t="s">
        <v>150</v>
      </c>
      <c r="AT141" s="219" t="s">
        <v>145</v>
      </c>
      <c r="AU141" s="219" t="s">
        <v>79</v>
      </c>
      <c r="AY141" s="15" t="s">
        <v>142</v>
      </c>
      <c r="BE141" s="220">
        <f>IF(N141="základní",J141,0)</f>
        <v>0</v>
      </c>
      <c r="BF141" s="220">
        <f>IF(N141="snížená",J141,0)</f>
        <v>0</v>
      </c>
      <c r="BG141" s="220">
        <f>IF(N141="zákl. přenesená",J141,0)</f>
        <v>0</v>
      </c>
      <c r="BH141" s="220">
        <f>IF(N141="sníž. přenesená",J141,0)</f>
        <v>0</v>
      </c>
      <c r="BI141" s="220">
        <f>IF(N141="nulová",J141,0)</f>
        <v>0</v>
      </c>
      <c r="BJ141" s="15" t="s">
        <v>150</v>
      </c>
      <c r="BK141" s="220">
        <f>ROUND(I141*H141,2)</f>
        <v>0</v>
      </c>
      <c r="BL141" s="15" t="s">
        <v>150</v>
      </c>
      <c r="BM141" s="219" t="s">
        <v>251</v>
      </c>
    </row>
    <row r="142" s="12" customFormat="1">
      <c r="B142" s="221"/>
      <c r="C142" s="222"/>
      <c r="D142" s="223" t="s">
        <v>152</v>
      </c>
      <c r="E142" s="224" t="s">
        <v>19</v>
      </c>
      <c r="F142" s="225" t="s">
        <v>252</v>
      </c>
      <c r="G142" s="222"/>
      <c r="H142" s="226">
        <v>0.41599999999999998</v>
      </c>
      <c r="I142" s="227"/>
      <c r="J142" s="222"/>
      <c r="K142" s="222"/>
      <c r="L142" s="228"/>
      <c r="M142" s="229"/>
      <c r="N142" s="230"/>
      <c r="O142" s="230"/>
      <c r="P142" s="230"/>
      <c r="Q142" s="230"/>
      <c r="R142" s="230"/>
      <c r="S142" s="230"/>
      <c r="T142" s="231"/>
      <c r="AT142" s="232" t="s">
        <v>152</v>
      </c>
      <c r="AU142" s="232" t="s">
        <v>79</v>
      </c>
      <c r="AV142" s="12" t="s">
        <v>79</v>
      </c>
      <c r="AW142" s="12" t="s">
        <v>31</v>
      </c>
      <c r="AX142" s="12" t="s">
        <v>32</v>
      </c>
      <c r="AY142" s="232" t="s">
        <v>142</v>
      </c>
    </row>
    <row r="143" s="1" customFormat="1" ht="24" customHeight="1">
      <c r="B143" s="36"/>
      <c r="C143" s="208" t="s">
        <v>253</v>
      </c>
      <c r="D143" s="208" t="s">
        <v>145</v>
      </c>
      <c r="E143" s="209" t="s">
        <v>254</v>
      </c>
      <c r="F143" s="210" t="s">
        <v>255</v>
      </c>
      <c r="G143" s="211" t="s">
        <v>169</v>
      </c>
      <c r="H143" s="212">
        <v>0.042000000000000003</v>
      </c>
      <c r="I143" s="213"/>
      <c r="J143" s="214">
        <f>ROUND(I143*H143,2)</f>
        <v>0</v>
      </c>
      <c r="K143" s="210" t="s">
        <v>162</v>
      </c>
      <c r="L143" s="41"/>
      <c r="M143" s="215" t="s">
        <v>19</v>
      </c>
      <c r="N143" s="216" t="s">
        <v>43</v>
      </c>
      <c r="O143" s="82"/>
      <c r="P143" s="217">
        <f>O143*H143</f>
        <v>0</v>
      </c>
      <c r="Q143" s="217">
        <v>1.0525599999999999</v>
      </c>
      <c r="R143" s="217">
        <f>Q143*H143</f>
        <v>0.04420752</v>
      </c>
      <c r="S143" s="217">
        <v>0</v>
      </c>
      <c r="T143" s="218">
        <f>S143*H143</f>
        <v>0</v>
      </c>
      <c r="AR143" s="219" t="s">
        <v>150</v>
      </c>
      <c r="AT143" s="219" t="s">
        <v>145</v>
      </c>
      <c r="AU143" s="219" t="s">
        <v>79</v>
      </c>
      <c r="AY143" s="15" t="s">
        <v>142</v>
      </c>
      <c r="BE143" s="220">
        <f>IF(N143="základní",J143,0)</f>
        <v>0</v>
      </c>
      <c r="BF143" s="220">
        <f>IF(N143="snížená",J143,0)</f>
        <v>0</v>
      </c>
      <c r="BG143" s="220">
        <f>IF(N143="zákl. přenesená",J143,0)</f>
        <v>0</v>
      </c>
      <c r="BH143" s="220">
        <f>IF(N143="sníž. přenesená",J143,0)</f>
        <v>0</v>
      </c>
      <c r="BI143" s="220">
        <f>IF(N143="nulová",J143,0)</f>
        <v>0</v>
      </c>
      <c r="BJ143" s="15" t="s">
        <v>150</v>
      </c>
      <c r="BK143" s="220">
        <f>ROUND(I143*H143,2)</f>
        <v>0</v>
      </c>
      <c r="BL143" s="15" t="s">
        <v>150</v>
      </c>
      <c r="BM143" s="219" t="s">
        <v>256</v>
      </c>
    </row>
    <row r="144" s="12" customFormat="1">
      <c r="B144" s="221"/>
      <c r="C144" s="222"/>
      <c r="D144" s="223" t="s">
        <v>152</v>
      </c>
      <c r="E144" s="224" t="s">
        <v>19</v>
      </c>
      <c r="F144" s="225" t="s">
        <v>257</v>
      </c>
      <c r="G144" s="222"/>
      <c r="H144" s="226">
        <v>0.042000000000000003</v>
      </c>
      <c r="I144" s="227"/>
      <c r="J144" s="222"/>
      <c r="K144" s="222"/>
      <c r="L144" s="228"/>
      <c r="M144" s="229"/>
      <c r="N144" s="230"/>
      <c r="O144" s="230"/>
      <c r="P144" s="230"/>
      <c r="Q144" s="230"/>
      <c r="R144" s="230"/>
      <c r="S144" s="230"/>
      <c r="T144" s="231"/>
      <c r="AT144" s="232" t="s">
        <v>152</v>
      </c>
      <c r="AU144" s="232" t="s">
        <v>79</v>
      </c>
      <c r="AV144" s="12" t="s">
        <v>79</v>
      </c>
      <c r="AW144" s="12" t="s">
        <v>31</v>
      </c>
      <c r="AX144" s="12" t="s">
        <v>32</v>
      </c>
      <c r="AY144" s="232" t="s">
        <v>142</v>
      </c>
    </row>
    <row r="145" s="1" customFormat="1" ht="24" customHeight="1">
      <c r="B145" s="36"/>
      <c r="C145" s="208" t="s">
        <v>258</v>
      </c>
      <c r="D145" s="208" t="s">
        <v>145</v>
      </c>
      <c r="E145" s="209" t="s">
        <v>259</v>
      </c>
      <c r="F145" s="210" t="s">
        <v>260</v>
      </c>
      <c r="G145" s="211" t="s">
        <v>148</v>
      </c>
      <c r="H145" s="212">
        <v>0.90000000000000002</v>
      </c>
      <c r="I145" s="213"/>
      <c r="J145" s="214">
        <f>ROUND(I145*H145,2)</f>
        <v>0</v>
      </c>
      <c r="K145" s="210" t="s">
        <v>149</v>
      </c>
      <c r="L145" s="41"/>
      <c r="M145" s="215" t="s">
        <v>19</v>
      </c>
      <c r="N145" s="216" t="s">
        <v>43</v>
      </c>
      <c r="O145" s="82"/>
      <c r="P145" s="217">
        <f>O145*H145</f>
        <v>0</v>
      </c>
      <c r="Q145" s="217">
        <v>0</v>
      </c>
      <c r="R145" s="217">
        <f>Q145*H145</f>
        <v>0</v>
      </c>
      <c r="S145" s="217">
        <v>0</v>
      </c>
      <c r="T145" s="218">
        <f>S145*H145</f>
        <v>0</v>
      </c>
      <c r="AR145" s="219" t="s">
        <v>150</v>
      </c>
      <c r="AT145" s="219" t="s">
        <v>145</v>
      </c>
      <c r="AU145" s="219" t="s">
        <v>79</v>
      </c>
      <c r="AY145" s="15" t="s">
        <v>142</v>
      </c>
      <c r="BE145" s="220">
        <f>IF(N145="základní",J145,0)</f>
        <v>0</v>
      </c>
      <c r="BF145" s="220">
        <f>IF(N145="snížená",J145,0)</f>
        <v>0</v>
      </c>
      <c r="BG145" s="220">
        <f>IF(N145="zákl. přenesená",J145,0)</f>
        <v>0</v>
      </c>
      <c r="BH145" s="220">
        <f>IF(N145="sníž. přenesená",J145,0)</f>
        <v>0</v>
      </c>
      <c r="BI145" s="220">
        <f>IF(N145="nulová",J145,0)</f>
        <v>0</v>
      </c>
      <c r="BJ145" s="15" t="s">
        <v>150</v>
      </c>
      <c r="BK145" s="220">
        <f>ROUND(I145*H145,2)</f>
        <v>0</v>
      </c>
      <c r="BL145" s="15" t="s">
        <v>150</v>
      </c>
      <c r="BM145" s="219" t="s">
        <v>261</v>
      </c>
    </row>
    <row r="146" s="12" customFormat="1">
      <c r="B146" s="221"/>
      <c r="C146" s="222"/>
      <c r="D146" s="223" t="s">
        <v>152</v>
      </c>
      <c r="E146" s="224" t="s">
        <v>19</v>
      </c>
      <c r="F146" s="225" t="s">
        <v>262</v>
      </c>
      <c r="G146" s="222"/>
      <c r="H146" s="226">
        <v>0.90000000000000002</v>
      </c>
      <c r="I146" s="227"/>
      <c r="J146" s="222"/>
      <c r="K146" s="222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152</v>
      </c>
      <c r="AU146" s="232" t="s">
        <v>79</v>
      </c>
      <c r="AV146" s="12" t="s">
        <v>79</v>
      </c>
      <c r="AW146" s="12" t="s">
        <v>31</v>
      </c>
      <c r="AX146" s="12" t="s">
        <v>32</v>
      </c>
      <c r="AY146" s="232" t="s">
        <v>142</v>
      </c>
    </row>
    <row r="147" s="11" customFormat="1" ht="22.8" customHeight="1">
      <c r="B147" s="192"/>
      <c r="C147" s="193"/>
      <c r="D147" s="194" t="s">
        <v>69</v>
      </c>
      <c r="E147" s="206" t="s">
        <v>86</v>
      </c>
      <c r="F147" s="206" t="s">
        <v>263</v>
      </c>
      <c r="G147" s="193"/>
      <c r="H147" s="193"/>
      <c r="I147" s="196"/>
      <c r="J147" s="207">
        <f>BK147</f>
        <v>0</v>
      </c>
      <c r="K147" s="193"/>
      <c r="L147" s="198"/>
      <c r="M147" s="199"/>
      <c r="N147" s="200"/>
      <c r="O147" s="200"/>
      <c r="P147" s="201">
        <f>SUM(P148:P151)</f>
        <v>0</v>
      </c>
      <c r="Q147" s="200"/>
      <c r="R147" s="201">
        <f>SUM(R148:R151)</f>
        <v>1.1784992000000001</v>
      </c>
      <c r="S147" s="200"/>
      <c r="T147" s="202">
        <f>SUM(T148:T151)</f>
        <v>0</v>
      </c>
      <c r="AR147" s="203" t="s">
        <v>32</v>
      </c>
      <c r="AT147" s="204" t="s">
        <v>69</v>
      </c>
      <c r="AU147" s="204" t="s">
        <v>32</v>
      </c>
      <c r="AY147" s="203" t="s">
        <v>142</v>
      </c>
      <c r="BK147" s="205">
        <f>SUM(BK148:BK151)</f>
        <v>0</v>
      </c>
    </row>
    <row r="148" s="1" customFormat="1" ht="36" customHeight="1">
      <c r="B148" s="36"/>
      <c r="C148" s="208" t="s">
        <v>264</v>
      </c>
      <c r="D148" s="208" t="s">
        <v>145</v>
      </c>
      <c r="E148" s="209" t="s">
        <v>265</v>
      </c>
      <c r="F148" s="210" t="s">
        <v>266</v>
      </c>
      <c r="G148" s="211" t="s">
        <v>187</v>
      </c>
      <c r="H148" s="212">
        <v>49.119999999999997</v>
      </c>
      <c r="I148" s="213"/>
      <c r="J148" s="214">
        <f>ROUND(I148*H148,2)</f>
        <v>0</v>
      </c>
      <c r="K148" s="210" t="s">
        <v>149</v>
      </c>
      <c r="L148" s="41"/>
      <c r="M148" s="215" t="s">
        <v>19</v>
      </c>
      <c r="N148" s="216" t="s">
        <v>43</v>
      </c>
      <c r="O148" s="82"/>
      <c r="P148" s="217">
        <f>O148*H148</f>
        <v>0</v>
      </c>
      <c r="Q148" s="217">
        <v>0.0043800000000000002</v>
      </c>
      <c r="R148" s="217">
        <f>Q148*H148</f>
        <v>0.21514559999999999</v>
      </c>
      <c r="S148" s="217">
        <v>0</v>
      </c>
      <c r="T148" s="218">
        <f>S148*H148</f>
        <v>0</v>
      </c>
      <c r="AR148" s="219" t="s">
        <v>150</v>
      </c>
      <c r="AT148" s="219" t="s">
        <v>145</v>
      </c>
      <c r="AU148" s="219" t="s">
        <v>79</v>
      </c>
      <c r="AY148" s="15" t="s">
        <v>142</v>
      </c>
      <c r="BE148" s="220">
        <f>IF(N148="základní",J148,0)</f>
        <v>0</v>
      </c>
      <c r="BF148" s="220">
        <f>IF(N148="snížená",J148,0)</f>
        <v>0</v>
      </c>
      <c r="BG148" s="220">
        <f>IF(N148="zákl. přenesená",J148,0)</f>
        <v>0</v>
      </c>
      <c r="BH148" s="220">
        <f>IF(N148="sníž. přenesená",J148,0)</f>
        <v>0</v>
      </c>
      <c r="BI148" s="220">
        <f>IF(N148="nulová",J148,0)</f>
        <v>0</v>
      </c>
      <c r="BJ148" s="15" t="s">
        <v>150</v>
      </c>
      <c r="BK148" s="220">
        <f>ROUND(I148*H148,2)</f>
        <v>0</v>
      </c>
      <c r="BL148" s="15" t="s">
        <v>150</v>
      </c>
      <c r="BM148" s="219" t="s">
        <v>267</v>
      </c>
    </row>
    <row r="149" s="12" customFormat="1">
      <c r="B149" s="221"/>
      <c r="C149" s="222"/>
      <c r="D149" s="223" t="s">
        <v>152</v>
      </c>
      <c r="E149" s="224" t="s">
        <v>19</v>
      </c>
      <c r="F149" s="225" t="s">
        <v>268</v>
      </c>
      <c r="G149" s="222"/>
      <c r="H149" s="226">
        <v>49.119999999999997</v>
      </c>
      <c r="I149" s="227"/>
      <c r="J149" s="222"/>
      <c r="K149" s="222"/>
      <c r="L149" s="228"/>
      <c r="M149" s="229"/>
      <c r="N149" s="230"/>
      <c r="O149" s="230"/>
      <c r="P149" s="230"/>
      <c r="Q149" s="230"/>
      <c r="R149" s="230"/>
      <c r="S149" s="230"/>
      <c r="T149" s="231"/>
      <c r="AT149" s="232" t="s">
        <v>152</v>
      </c>
      <c r="AU149" s="232" t="s">
        <v>79</v>
      </c>
      <c r="AV149" s="12" t="s">
        <v>79</v>
      </c>
      <c r="AW149" s="12" t="s">
        <v>31</v>
      </c>
      <c r="AX149" s="12" t="s">
        <v>32</v>
      </c>
      <c r="AY149" s="232" t="s">
        <v>142</v>
      </c>
    </row>
    <row r="150" s="1" customFormat="1" ht="48" customHeight="1">
      <c r="B150" s="36"/>
      <c r="C150" s="208" t="s">
        <v>269</v>
      </c>
      <c r="D150" s="208" t="s">
        <v>145</v>
      </c>
      <c r="E150" s="209" t="s">
        <v>270</v>
      </c>
      <c r="F150" s="210" t="s">
        <v>271</v>
      </c>
      <c r="G150" s="211" t="s">
        <v>187</v>
      </c>
      <c r="H150" s="212">
        <v>49.119999999999997</v>
      </c>
      <c r="I150" s="213"/>
      <c r="J150" s="214">
        <f>ROUND(I150*H150,2)</f>
        <v>0</v>
      </c>
      <c r="K150" s="210" t="s">
        <v>149</v>
      </c>
      <c r="L150" s="41"/>
      <c r="M150" s="215" t="s">
        <v>19</v>
      </c>
      <c r="N150" s="216" t="s">
        <v>43</v>
      </c>
      <c r="O150" s="82"/>
      <c r="P150" s="217">
        <f>O150*H150</f>
        <v>0</v>
      </c>
      <c r="Q150" s="217">
        <v>0.0026800000000000001</v>
      </c>
      <c r="R150" s="217">
        <f>Q150*H150</f>
        <v>0.1316416</v>
      </c>
      <c r="S150" s="217">
        <v>0</v>
      </c>
      <c r="T150" s="218">
        <f>S150*H150</f>
        <v>0</v>
      </c>
      <c r="AR150" s="219" t="s">
        <v>150</v>
      </c>
      <c r="AT150" s="219" t="s">
        <v>145</v>
      </c>
      <c r="AU150" s="219" t="s">
        <v>79</v>
      </c>
      <c r="AY150" s="15" t="s">
        <v>142</v>
      </c>
      <c r="BE150" s="220">
        <f>IF(N150="základní",J150,0)</f>
        <v>0</v>
      </c>
      <c r="BF150" s="220">
        <f>IF(N150="snížená",J150,0)</f>
        <v>0</v>
      </c>
      <c r="BG150" s="220">
        <f>IF(N150="zákl. přenesená",J150,0)</f>
        <v>0</v>
      </c>
      <c r="BH150" s="220">
        <f>IF(N150="sníž. přenesená",J150,0)</f>
        <v>0</v>
      </c>
      <c r="BI150" s="220">
        <f>IF(N150="nulová",J150,0)</f>
        <v>0</v>
      </c>
      <c r="BJ150" s="15" t="s">
        <v>150</v>
      </c>
      <c r="BK150" s="220">
        <f>ROUND(I150*H150,2)</f>
        <v>0</v>
      </c>
      <c r="BL150" s="15" t="s">
        <v>150</v>
      </c>
      <c r="BM150" s="219" t="s">
        <v>272</v>
      </c>
    </row>
    <row r="151" s="1" customFormat="1" ht="24" customHeight="1">
      <c r="B151" s="36"/>
      <c r="C151" s="208" t="s">
        <v>273</v>
      </c>
      <c r="D151" s="208" t="s">
        <v>145</v>
      </c>
      <c r="E151" s="209" t="s">
        <v>274</v>
      </c>
      <c r="F151" s="210" t="s">
        <v>275</v>
      </c>
      <c r="G151" s="211" t="s">
        <v>187</v>
      </c>
      <c r="H151" s="212">
        <v>11.199999999999999</v>
      </c>
      <c r="I151" s="213"/>
      <c r="J151" s="214">
        <f>ROUND(I151*H151,2)</f>
        <v>0</v>
      </c>
      <c r="K151" s="210" t="s">
        <v>149</v>
      </c>
      <c r="L151" s="41"/>
      <c r="M151" s="215" t="s">
        <v>19</v>
      </c>
      <c r="N151" s="216" t="s">
        <v>43</v>
      </c>
      <c r="O151" s="82"/>
      <c r="P151" s="217">
        <f>O151*H151</f>
        <v>0</v>
      </c>
      <c r="Q151" s="217">
        <v>0.074260000000000007</v>
      </c>
      <c r="R151" s="217">
        <f>Q151*H151</f>
        <v>0.83171200000000001</v>
      </c>
      <c r="S151" s="217">
        <v>0</v>
      </c>
      <c r="T151" s="218">
        <f>S151*H151</f>
        <v>0</v>
      </c>
      <c r="AR151" s="219" t="s">
        <v>238</v>
      </c>
      <c r="AT151" s="219" t="s">
        <v>145</v>
      </c>
      <c r="AU151" s="219" t="s">
        <v>79</v>
      </c>
      <c r="AY151" s="15" t="s">
        <v>142</v>
      </c>
      <c r="BE151" s="220">
        <f>IF(N151="základní",J151,0)</f>
        <v>0</v>
      </c>
      <c r="BF151" s="220">
        <f>IF(N151="snížená",J151,0)</f>
        <v>0</v>
      </c>
      <c r="BG151" s="220">
        <f>IF(N151="zákl. přenesená",J151,0)</f>
        <v>0</v>
      </c>
      <c r="BH151" s="220">
        <f>IF(N151="sníž. přenesená",J151,0)</f>
        <v>0</v>
      </c>
      <c r="BI151" s="220">
        <f>IF(N151="nulová",J151,0)</f>
        <v>0</v>
      </c>
      <c r="BJ151" s="15" t="s">
        <v>150</v>
      </c>
      <c r="BK151" s="220">
        <f>ROUND(I151*H151,2)</f>
        <v>0</v>
      </c>
      <c r="BL151" s="15" t="s">
        <v>238</v>
      </c>
      <c r="BM151" s="219" t="s">
        <v>276</v>
      </c>
    </row>
    <row r="152" s="11" customFormat="1" ht="22.8" customHeight="1">
      <c r="B152" s="192"/>
      <c r="C152" s="193"/>
      <c r="D152" s="194" t="s">
        <v>69</v>
      </c>
      <c r="E152" s="206" t="s">
        <v>170</v>
      </c>
      <c r="F152" s="206" t="s">
        <v>277</v>
      </c>
      <c r="G152" s="193"/>
      <c r="H152" s="193"/>
      <c r="I152" s="196"/>
      <c r="J152" s="207">
        <f>BK152</f>
        <v>0</v>
      </c>
      <c r="K152" s="193"/>
      <c r="L152" s="198"/>
      <c r="M152" s="199"/>
      <c r="N152" s="200"/>
      <c r="O152" s="200"/>
      <c r="P152" s="201">
        <f>SUM(P153:P177)</f>
        <v>0</v>
      </c>
      <c r="Q152" s="200"/>
      <c r="R152" s="201">
        <f>SUM(R153:R177)</f>
        <v>0.68321870000000007</v>
      </c>
      <c r="S152" s="200"/>
      <c r="T152" s="202">
        <f>SUM(T153:T177)</f>
        <v>0</v>
      </c>
      <c r="AR152" s="203" t="s">
        <v>32</v>
      </c>
      <c r="AT152" s="204" t="s">
        <v>69</v>
      </c>
      <c r="AU152" s="204" t="s">
        <v>32</v>
      </c>
      <c r="AY152" s="203" t="s">
        <v>142</v>
      </c>
      <c r="BK152" s="205">
        <f>SUM(BK153:BK177)</f>
        <v>0</v>
      </c>
    </row>
    <row r="153" s="1" customFormat="1" ht="24" customHeight="1">
      <c r="B153" s="36"/>
      <c r="C153" s="208" t="s">
        <v>278</v>
      </c>
      <c r="D153" s="208" t="s">
        <v>145</v>
      </c>
      <c r="E153" s="209" t="s">
        <v>279</v>
      </c>
      <c r="F153" s="210" t="s">
        <v>280</v>
      </c>
      <c r="G153" s="211" t="s">
        <v>169</v>
      </c>
      <c r="H153" s="212">
        <v>0.13200000000000001</v>
      </c>
      <c r="I153" s="213"/>
      <c r="J153" s="214">
        <f>ROUND(I153*H153,2)</f>
        <v>0</v>
      </c>
      <c r="K153" s="210" t="s">
        <v>149</v>
      </c>
      <c r="L153" s="41"/>
      <c r="M153" s="215" t="s">
        <v>19</v>
      </c>
      <c r="N153" s="216" t="s">
        <v>43</v>
      </c>
      <c r="O153" s="82"/>
      <c r="P153" s="217">
        <f>O153*H153</f>
        <v>0</v>
      </c>
      <c r="Q153" s="217">
        <v>0.85540000000000005</v>
      </c>
      <c r="R153" s="217">
        <f>Q153*H153</f>
        <v>0.11291280000000001</v>
      </c>
      <c r="S153" s="217">
        <v>0</v>
      </c>
      <c r="T153" s="218">
        <f>S153*H153</f>
        <v>0</v>
      </c>
      <c r="AR153" s="219" t="s">
        <v>150</v>
      </c>
      <c r="AT153" s="219" t="s">
        <v>145</v>
      </c>
      <c r="AU153" s="219" t="s">
        <v>79</v>
      </c>
      <c r="AY153" s="15" t="s">
        <v>142</v>
      </c>
      <c r="BE153" s="220">
        <f>IF(N153="základní",J153,0)</f>
        <v>0</v>
      </c>
      <c r="BF153" s="220">
        <f>IF(N153="snížená",J153,0)</f>
        <v>0</v>
      </c>
      <c r="BG153" s="220">
        <f>IF(N153="zákl. přenesená",J153,0)</f>
        <v>0</v>
      </c>
      <c r="BH153" s="220">
        <f>IF(N153="sníž. přenesená",J153,0)</f>
        <v>0</v>
      </c>
      <c r="BI153" s="220">
        <f>IF(N153="nulová",J153,0)</f>
        <v>0</v>
      </c>
      <c r="BJ153" s="15" t="s">
        <v>150</v>
      </c>
      <c r="BK153" s="220">
        <f>ROUND(I153*H153,2)</f>
        <v>0</v>
      </c>
      <c r="BL153" s="15" t="s">
        <v>150</v>
      </c>
      <c r="BM153" s="219" t="s">
        <v>281</v>
      </c>
    </row>
    <row r="154" s="12" customFormat="1">
      <c r="B154" s="221"/>
      <c r="C154" s="222"/>
      <c r="D154" s="223" t="s">
        <v>152</v>
      </c>
      <c r="E154" s="224" t="s">
        <v>19</v>
      </c>
      <c r="F154" s="225" t="s">
        <v>282</v>
      </c>
      <c r="G154" s="222"/>
      <c r="H154" s="226">
        <v>0.13200000000000001</v>
      </c>
      <c r="I154" s="227"/>
      <c r="J154" s="222"/>
      <c r="K154" s="222"/>
      <c r="L154" s="228"/>
      <c r="M154" s="229"/>
      <c r="N154" s="230"/>
      <c r="O154" s="230"/>
      <c r="P154" s="230"/>
      <c r="Q154" s="230"/>
      <c r="R154" s="230"/>
      <c r="S154" s="230"/>
      <c r="T154" s="231"/>
      <c r="AT154" s="232" t="s">
        <v>152</v>
      </c>
      <c r="AU154" s="232" t="s">
        <v>79</v>
      </c>
      <c r="AV154" s="12" t="s">
        <v>79</v>
      </c>
      <c r="AW154" s="12" t="s">
        <v>31</v>
      </c>
      <c r="AX154" s="12" t="s">
        <v>32</v>
      </c>
      <c r="AY154" s="232" t="s">
        <v>142</v>
      </c>
    </row>
    <row r="155" s="1" customFormat="1" ht="36" customHeight="1">
      <c r="B155" s="36"/>
      <c r="C155" s="208" t="s">
        <v>283</v>
      </c>
      <c r="D155" s="208" t="s">
        <v>145</v>
      </c>
      <c r="E155" s="209" t="s">
        <v>284</v>
      </c>
      <c r="F155" s="210" t="s">
        <v>285</v>
      </c>
      <c r="G155" s="211" t="s">
        <v>193</v>
      </c>
      <c r="H155" s="212">
        <v>2</v>
      </c>
      <c r="I155" s="213"/>
      <c r="J155" s="214">
        <f>ROUND(I155*H155,2)</f>
        <v>0</v>
      </c>
      <c r="K155" s="210" t="s">
        <v>19</v>
      </c>
      <c r="L155" s="41"/>
      <c r="M155" s="215" t="s">
        <v>19</v>
      </c>
      <c r="N155" s="216" t="s">
        <v>43</v>
      </c>
      <c r="O155" s="82"/>
      <c r="P155" s="217">
        <f>O155*H155</f>
        <v>0</v>
      </c>
      <c r="Q155" s="217">
        <v>0.0011999999999999999</v>
      </c>
      <c r="R155" s="217">
        <f>Q155*H155</f>
        <v>0.0023999999999999998</v>
      </c>
      <c r="S155" s="217">
        <v>0</v>
      </c>
      <c r="T155" s="218">
        <f>S155*H155</f>
        <v>0</v>
      </c>
      <c r="AR155" s="219" t="s">
        <v>150</v>
      </c>
      <c r="AT155" s="219" t="s">
        <v>145</v>
      </c>
      <c r="AU155" s="219" t="s">
        <v>79</v>
      </c>
      <c r="AY155" s="15" t="s">
        <v>142</v>
      </c>
      <c r="BE155" s="220">
        <f>IF(N155="základní",J155,0)</f>
        <v>0</v>
      </c>
      <c r="BF155" s="220">
        <f>IF(N155="snížená",J155,0)</f>
        <v>0</v>
      </c>
      <c r="BG155" s="220">
        <f>IF(N155="zákl. přenesená",J155,0)</f>
        <v>0</v>
      </c>
      <c r="BH155" s="220">
        <f>IF(N155="sníž. přenesená",J155,0)</f>
        <v>0</v>
      </c>
      <c r="BI155" s="220">
        <f>IF(N155="nulová",J155,0)</f>
        <v>0</v>
      </c>
      <c r="BJ155" s="15" t="s">
        <v>150</v>
      </c>
      <c r="BK155" s="220">
        <f>ROUND(I155*H155,2)</f>
        <v>0</v>
      </c>
      <c r="BL155" s="15" t="s">
        <v>150</v>
      </c>
      <c r="BM155" s="219" t="s">
        <v>286</v>
      </c>
    </row>
    <row r="156" s="1" customFormat="1" ht="48" customHeight="1">
      <c r="B156" s="36"/>
      <c r="C156" s="233" t="s">
        <v>287</v>
      </c>
      <c r="D156" s="233" t="s">
        <v>166</v>
      </c>
      <c r="E156" s="234" t="s">
        <v>288</v>
      </c>
      <c r="F156" s="235" t="s">
        <v>289</v>
      </c>
      <c r="G156" s="236" t="s">
        <v>193</v>
      </c>
      <c r="H156" s="237">
        <v>1</v>
      </c>
      <c r="I156" s="238"/>
      <c r="J156" s="239">
        <f>ROUND(I156*H156,2)</f>
        <v>0</v>
      </c>
      <c r="K156" s="235" t="s">
        <v>19</v>
      </c>
      <c r="L156" s="240"/>
      <c r="M156" s="241" t="s">
        <v>19</v>
      </c>
      <c r="N156" s="242" t="s">
        <v>43</v>
      </c>
      <c r="O156" s="82"/>
      <c r="P156" s="217">
        <f>O156*H156</f>
        <v>0</v>
      </c>
      <c r="Q156" s="217">
        <v>0.0121</v>
      </c>
      <c r="R156" s="217">
        <f>Q156*H156</f>
        <v>0.0121</v>
      </c>
      <c r="S156" s="217">
        <v>0</v>
      </c>
      <c r="T156" s="218">
        <f>S156*H156</f>
        <v>0</v>
      </c>
      <c r="AR156" s="219" t="s">
        <v>170</v>
      </c>
      <c r="AT156" s="219" t="s">
        <v>166</v>
      </c>
      <c r="AU156" s="219" t="s">
        <v>79</v>
      </c>
      <c r="AY156" s="15" t="s">
        <v>142</v>
      </c>
      <c r="BE156" s="220">
        <f>IF(N156="základní",J156,0)</f>
        <v>0</v>
      </c>
      <c r="BF156" s="220">
        <f>IF(N156="snížená",J156,0)</f>
        <v>0</v>
      </c>
      <c r="BG156" s="220">
        <f>IF(N156="zákl. přenesená",J156,0)</f>
        <v>0</v>
      </c>
      <c r="BH156" s="220">
        <f>IF(N156="sníž. přenesená",J156,0)</f>
        <v>0</v>
      </c>
      <c r="BI156" s="220">
        <f>IF(N156="nulová",J156,0)</f>
        <v>0</v>
      </c>
      <c r="BJ156" s="15" t="s">
        <v>150</v>
      </c>
      <c r="BK156" s="220">
        <f>ROUND(I156*H156,2)</f>
        <v>0</v>
      </c>
      <c r="BL156" s="15" t="s">
        <v>150</v>
      </c>
      <c r="BM156" s="219" t="s">
        <v>290</v>
      </c>
    </row>
    <row r="157" s="1" customFormat="1" ht="48" customHeight="1">
      <c r="B157" s="36"/>
      <c r="C157" s="233" t="s">
        <v>291</v>
      </c>
      <c r="D157" s="233" t="s">
        <v>166</v>
      </c>
      <c r="E157" s="234" t="s">
        <v>292</v>
      </c>
      <c r="F157" s="235" t="s">
        <v>293</v>
      </c>
      <c r="G157" s="236" t="s">
        <v>193</v>
      </c>
      <c r="H157" s="237">
        <v>2</v>
      </c>
      <c r="I157" s="238"/>
      <c r="J157" s="239">
        <f>ROUND(I157*H157,2)</f>
        <v>0</v>
      </c>
      <c r="K157" s="235" t="s">
        <v>19</v>
      </c>
      <c r="L157" s="240"/>
      <c r="M157" s="241" t="s">
        <v>19</v>
      </c>
      <c r="N157" s="242" t="s">
        <v>43</v>
      </c>
      <c r="O157" s="82"/>
      <c r="P157" s="217">
        <f>O157*H157</f>
        <v>0</v>
      </c>
      <c r="Q157" s="217">
        <v>0.0073000000000000001</v>
      </c>
      <c r="R157" s="217">
        <f>Q157*H157</f>
        <v>0.0146</v>
      </c>
      <c r="S157" s="217">
        <v>0</v>
      </c>
      <c r="T157" s="218">
        <f>S157*H157</f>
        <v>0</v>
      </c>
      <c r="AR157" s="219" t="s">
        <v>170</v>
      </c>
      <c r="AT157" s="219" t="s">
        <v>166</v>
      </c>
      <c r="AU157" s="219" t="s">
        <v>79</v>
      </c>
      <c r="AY157" s="15" t="s">
        <v>142</v>
      </c>
      <c r="BE157" s="220">
        <f>IF(N157="základní",J157,0)</f>
        <v>0</v>
      </c>
      <c r="BF157" s="220">
        <f>IF(N157="snížená",J157,0)</f>
        <v>0</v>
      </c>
      <c r="BG157" s="220">
        <f>IF(N157="zákl. přenesená",J157,0)</f>
        <v>0</v>
      </c>
      <c r="BH157" s="220">
        <f>IF(N157="sníž. přenesená",J157,0)</f>
        <v>0</v>
      </c>
      <c r="BI157" s="220">
        <f>IF(N157="nulová",J157,0)</f>
        <v>0</v>
      </c>
      <c r="BJ157" s="15" t="s">
        <v>150</v>
      </c>
      <c r="BK157" s="220">
        <f>ROUND(I157*H157,2)</f>
        <v>0</v>
      </c>
      <c r="BL157" s="15" t="s">
        <v>150</v>
      </c>
      <c r="BM157" s="219" t="s">
        <v>294</v>
      </c>
    </row>
    <row r="158" s="1" customFormat="1" ht="36" customHeight="1">
      <c r="B158" s="36"/>
      <c r="C158" s="208" t="s">
        <v>295</v>
      </c>
      <c r="D158" s="208" t="s">
        <v>145</v>
      </c>
      <c r="E158" s="209" t="s">
        <v>296</v>
      </c>
      <c r="F158" s="210" t="s">
        <v>297</v>
      </c>
      <c r="G158" s="211" t="s">
        <v>198</v>
      </c>
      <c r="H158" s="212">
        <v>15</v>
      </c>
      <c r="I158" s="213"/>
      <c r="J158" s="214">
        <f>ROUND(I158*H158,2)</f>
        <v>0</v>
      </c>
      <c r="K158" s="210" t="s">
        <v>149</v>
      </c>
      <c r="L158" s="41"/>
      <c r="M158" s="215" t="s">
        <v>19</v>
      </c>
      <c r="N158" s="216" t="s">
        <v>43</v>
      </c>
      <c r="O158" s="82"/>
      <c r="P158" s="217">
        <f>O158*H158</f>
        <v>0</v>
      </c>
      <c r="Q158" s="217">
        <v>0</v>
      </c>
      <c r="R158" s="217">
        <f>Q158*H158</f>
        <v>0</v>
      </c>
      <c r="S158" s="217">
        <v>0</v>
      </c>
      <c r="T158" s="218">
        <f>S158*H158</f>
        <v>0</v>
      </c>
      <c r="AR158" s="219" t="s">
        <v>150</v>
      </c>
      <c r="AT158" s="219" t="s">
        <v>145</v>
      </c>
      <c r="AU158" s="219" t="s">
        <v>79</v>
      </c>
      <c r="AY158" s="15" t="s">
        <v>142</v>
      </c>
      <c r="BE158" s="220">
        <f>IF(N158="základní",J158,0)</f>
        <v>0</v>
      </c>
      <c r="BF158" s="220">
        <f>IF(N158="snížená",J158,0)</f>
        <v>0</v>
      </c>
      <c r="BG158" s="220">
        <f>IF(N158="zákl. přenesená",J158,0)</f>
        <v>0</v>
      </c>
      <c r="BH158" s="220">
        <f>IF(N158="sníž. přenesená",J158,0)</f>
        <v>0</v>
      </c>
      <c r="BI158" s="220">
        <f>IF(N158="nulová",J158,0)</f>
        <v>0</v>
      </c>
      <c r="BJ158" s="15" t="s">
        <v>150</v>
      </c>
      <c r="BK158" s="220">
        <f>ROUND(I158*H158,2)</f>
        <v>0</v>
      </c>
      <c r="BL158" s="15" t="s">
        <v>150</v>
      </c>
      <c r="BM158" s="219" t="s">
        <v>298</v>
      </c>
    </row>
    <row r="159" s="1" customFormat="1" ht="24" customHeight="1">
      <c r="B159" s="36"/>
      <c r="C159" s="233" t="s">
        <v>299</v>
      </c>
      <c r="D159" s="233" t="s">
        <v>166</v>
      </c>
      <c r="E159" s="234" t="s">
        <v>300</v>
      </c>
      <c r="F159" s="235" t="s">
        <v>301</v>
      </c>
      <c r="G159" s="236" t="s">
        <v>198</v>
      </c>
      <c r="H159" s="237">
        <v>15</v>
      </c>
      <c r="I159" s="238"/>
      <c r="J159" s="239">
        <f>ROUND(I159*H159,2)</f>
        <v>0</v>
      </c>
      <c r="K159" s="235" t="s">
        <v>149</v>
      </c>
      <c r="L159" s="240"/>
      <c r="M159" s="241" t="s">
        <v>19</v>
      </c>
      <c r="N159" s="242" t="s">
        <v>43</v>
      </c>
      <c r="O159" s="82"/>
      <c r="P159" s="217">
        <f>O159*H159</f>
        <v>0</v>
      </c>
      <c r="Q159" s="217">
        <v>0.00214</v>
      </c>
      <c r="R159" s="217">
        <f>Q159*H159</f>
        <v>0.032099999999999997</v>
      </c>
      <c r="S159" s="217">
        <v>0</v>
      </c>
      <c r="T159" s="218">
        <f>S159*H159</f>
        <v>0</v>
      </c>
      <c r="AR159" s="219" t="s">
        <v>170</v>
      </c>
      <c r="AT159" s="219" t="s">
        <v>166</v>
      </c>
      <c r="AU159" s="219" t="s">
        <v>79</v>
      </c>
      <c r="AY159" s="15" t="s">
        <v>142</v>
      </c>
      <c r="BE159" s="220">
        <f>IF(N159="základní",J159,0)</f>
        <v>0</v>
      </c>
      <c r="BF159" s="220">
        <f>IF(N159="snížená",J159,0)</f>
        <v>0</v>
      </c>
      <c r="BG159" s="220">
        <f>IF(N159="zákl. přenesená",J159,0)</f>
        <v>0</v>
      </c>
      <c r="BH159" s="220">
        <f>IF(N159="sníž. přenesená",J159,0)</f>
        <v>0</v>
      </c>
      <c r="BI159" s="220">
        <f>IF(N159="nulová",J159,0)</f>
        <v>0</v>
      </c>
      <c r="BJ159" s="15" t="s">
        <v>150</v>
      </c>
      <c r="BK159" s="220">
        <f>ROUND(I159*H159,2)</f>
        <v>0</v>
      </c>
      <c r="BL159" s="15" t="s">
        <v>150</v>
      </c>
      <c r="BM159" s="219" t="s">
        <v>302</v>
      </c>
    </row>
    <row r="160" s="1" customFormat="1" ht="36" customHeight="1">
      <c r="B160" s="36"/>
      <c r="C160" s="208" t="s">
        <v>303</v>
      </c>
      <c r="D160" s="208" t="s">
        <v>145</v>
      </c>
      <c r="E160" s="209" t="s">
        <v>304</v>
      </c>
      <c r="F160" s="210" t="s">
        <v>305</v>
      </c>
      <c r="G160" s="211" t="s">
        <v>193</v>
      </c>
      <c r="H160" s="212">
        <v>3</v>
      </c>
      <c r="I160" s="213"/>
      <c r="J160" s="214">
        <f>ROUND(I160*H160,2)</f>
        <v>0</v>
      </c>
      <c r="K160" s="210" t="s">
        <v>149</v>
      </c>
      <c r="L160" s="41"/>
      <c r="M160" s="215" t="s">
        <v>19</v>
      </c>
      <c r="N160" s="216" t="s">
        <v>43</v>
      </c>
      <c r="O160" s="82"/>
      <c r="P160" s="217">
        <f>O160*H160</f>
        <v>0</v>
      </c>
      <c r="Q160" s="217">
        <v>0</v>
      </c>
      <c r="R160" s="217">
        <f>Q160*H160</f>
        <v>0</v>
      </c>
      <c r="S160" s="217">
        <v>0</v>
      </c>
      <c r="T160" s="218">
        <f>S160*H160</f>
        <v>0</v>
      </c>
      <c r="AR160" s="219" t="s">
        <v>150</v>
      </c>
      <c r="AT160" s="219" t="s">
        <v>145</v>
      </c>
      <c r="AU160" s="219" t="s">
        <v>79</v>
      </c>
      <c r="AY160" s="15" t="s">
        <v>142</v>
      </c>
      <c r="BE160" s="220">
        <f>IF(N160="základní",J160,0)</f>
        <v>0</v>
      </c>
      <c r="BF160" s="220">
        <f>IF(N160="snížená",J160,0)</f>
        <v>0</v>
      </c>
      <c r="BG160" s="220">
        <f>IF(N160="zákl. přenesená",J160,0)</f>
        <v>0</v>
      </c>
      <c r="BH160" s="220">
        <f>IF(N160="sníž. přenesená",J160,0)</f>
        <v>0</v>
      </c>
      <c r="BI160" s="220">
        <f>IF(N160="nulová",J160,0)</f>
        <v>0</v>
      </c>
      <c r="BJ160" s="15" t="s">
        <v>150</v>
      </c>
      <c r="BK160" s="220">
        <f>ROUND(I160*H160,2)</f>
        <v>0</v>
      </c>
      <c r="BL160" s="15" t="s">
        <v>150</v>
      </c>
      <c r="BM160" s="219" t="s">
        <v>306</v>
      </c>
    </row>
    <row r="161" s="1" customFormat="1" ht="16.5" customHeight="1">
      <c r="B161" s="36"/>
      <c r="C161" s="233" t="s">
        <v>307</v>
      </c>
      <c r="D161" s="233" t="s">
        <v>166</v>
      </c>
      <c r="E161" s="234" t="s">
        <v>308</v>
      </c>
      <c r="F161" s="235" t="s">
        <v>309</v>
      </c>
      <c r="G161" s="236" t="s">
        <v>193</v>
      </c>
      <c r="H161" s="237">
        <v>3</v>
      </c>
      <c r="I161" s="238"/>
      <c r="J161" s="239">
        <f>ROUND(I161*H161,2)</f>
        <v>0</v>
      </c>
      <c r="K161" s="235" t="s">
        <v>149</v>
      </c>
      <c r="L161" s="240"/>
      <c r="M161" s="241" t="s">
        <v>19</v>
      </c>
      <c r="N161" s="242" t="s">
        <v>43</v>
      </c>
      <c r="O161" s="82"/>
      <c r="P161" s="217">
        <f>O161*H161</f>
        <v>0</v>
      </c>
      <c r="Q161" s="217">
        <v>0.00068000000000000005</v>
      </c>
      <c r="R161" s="217">
        <f>Q161*H161</f>
        <v>0.0020400000000000001</v>
      </c>
      <c r="S161" s="217">
        <v>0</v>
      </c>
      <c r="T161" s="218">
        <f>S161*H161</f>
        <v>0</v>
      </c>
      <c r="AR161" s="219" t="s">
        <v>170</v>
      </c>
      <c r="AT161" s="219" t="s">
        <v>166</v>
      </c>
      <c r="AU161" s="219" t="s">
        <v>79</v>
      </c>
      <c r="AY161" s="15" t="s">
        <v>142</v>
      </c>
      <c r="BE161" s="220">
        <f>IF(N161="základní",J161,0)</f>
        <v>0</v>
      </c>
      <c r="BF161" s="220">
        <f>IF(N161="snížená",J161,0)</f>
        <v>0</v>
      </c>
      <c r="BG161" s="220">
        <f>IF(N161="zákl. přenesená",J161,0)</f>
        <v>0</v>
      </c>
      <c r="BH161" s="220">
        <f>IF(N161="sníž. přenesená",J161,0)</f>
        <v>0</v>
      </c>
      <c r="BI161" s="220">
        <f>IF(N161="nulová",J161,0)</f>
        <v>0</v>
      </c>
      <c r="BJ161" s="15" t="s">
        <v>150</v>
      </c>
      <c r="BK161" s="220">
        <f>ROUND(I161*H161,2)</f>
        <v>0</v>
      </c>
      <c r="BL161" s="15" t="s">
        <v>150</v>
      </c>
      <c r="BM161" s="219" t="s">
        <v>310</v>
      </c>
    </row>
    <row r="162" s="1" customFormat="1" ht="24" customHeight="1">
      <c r="B162" s="36"/>
      <c r="C162" s="208" t="s">
        <v>311</v>
      </c>
      <c r="D162" s="208" t="s">
        <v>145</v>
      </c>
      <c r="E162" s="209" t="s">
        <v>312</v>
      </c>
      <c r="F162" s="210" t="s">
        <v>313</v>
      </c>
      <c r="G162" s="211" t="s">
        <v>193</v>
      </c>
      <c r="H162" s="212">
        <v>1</v>
      </c>
      <c r="I162" s="213"/>
      <c r="J162" s="214">
        <f>ROUND(I162*H162,2)</f>
        <v>0</v>
      </c>
      <c r="K162" s="210" t="s">
        <v>19</v>
      </c>
      <c r="L162" s="41"/>
      <c r="M162" s="215" t="s">
        <v>19</v>
      </c>
      <c r="N162" s="216" t="s">
        <v>43</v>
      </c>
      <c r="O162" s="82"/>
      <c r="P162" s="217">
        <f>O162*H162</f>
        <v>0</v>
      </c>
      <c r="Q162" s="217">
        <v>0.0017968000000000001</v>
      </c>
      <c r="R162" s="217">
        <f>Q162*H162</f>
        <v>0.0017968000000000001</v>
      </c>
      <c r="S162" s="217">
        <v>0</v>
      </c>
      <c r="T162" s="218">
        <f>S162*H162</f>
        <v>0</v>
      </c>
      <c r="AR162" s="219" t="s">
        <v>150</v>
      </c>
      <c r="AT162" s="219" t="s">
        <v>145</v>
      </c>
      <c r="AU162" s="219" t="s">
        <v>79</v>
      </c>
      <c r="AY162" s="15" t="s">
        <v>142</v>
      </c>
      <c r="BE162" s="220">
        <f>IF(N162="základní",J162,0)</f>
        <v>0</v>
      </c>
      <c r="BF162" s="220">
        <f>IF(N162="snížená",J162,0)</f>
        <v>0</v>
      </c>
      <c r="BG162" s="220">
        <f>IF(N162="zákl. přenesená",J162,0)</f>
        <v>0</v>
      </c>
      <c r="BH162" s="220">
        <f>IF(N162="sníž. přenesená",J162,0)</f>
        <v>0</v>
      </c>
      <c r="BI162" s="220">
        <f>IF(N162="nulová",J162,0)</f>
        <v>0</v>
      </c>
      <c r="BJ162" s="15" t="s">
        <v>150</v>
      </c>
      <c r="BK162" s="220">
        <f>ROUND(I162*H162,2)</f>
        <v>0</v>
      </c>
      <c r="BL162" s="15" t="s">
        <v>150</v>
      </c>
      <c r="BM162" s="219" t="s">
        <v>314</v>
      </c>
    </row>
    <row r="163" s="1" customFormat="1" ht="24" customHeight="1">
      <c r="B163" s="36"/>
      <c r="C163" s="233" t="s">
        <v>315</v>
      </c>
      <c r="D163" s="233" t="s">
        <v>166</v>
      </c>
      <c r="E163" s="234" t="s">
        <v>316</v>
      </c>
      <c r="F163" s="235" t="s">
        <v>317</v>
      </c>
      <c r="G163" s="236" t="s">
        <v>193</v>
      </c>
      <c r="H163" s="237">
        <v>1</v>
      </c>
      <c r="I163" s="238"/>
      <c r="J163" s="239">
        <f>ROUND(I163*H163,2)</f>
        <v>0</v>
      </c>
      <c r="K163" s="235" t="s">
        <v>162</v>
      </c>
      <c r="L163" s="240"/>
      <c r="M163" s="241" t="s">
        <v>19</v>
      </c>
      <c r="N163" s="242" t="s">
        <v>43</v>
      </c>
      <c r="O163" s="82"/>
      <c r="P163" s="217">
        <f>O163*H163</f>
        <v>0</v>
      </c>
      <c r="Q163" s="217">
        <v>0.014</v>
      </c>
      <c r="R163" s="217">
        <f>Q163*H163</f>
        <v>0.014</v>
      </c>
      <c r="S163" s="217">
        <v>0</v>
      </c>
      <c r="T163" s="218">
        <f>S163*H163</f>
        <v>0</v>
      </c>
      <c r="AR163" s="219" t="s">
        <v>170</v>
      </c>
      <c r="AT163" s="219" t="s">
        <v>166</v>
      </c>
      <c r="AU163" s="219" t="s">
        <v>79</v>
      </c>
      <c r="AY163" s="15" t="s">
        <v>142</v>
      </c>
      <c r="BE163" s="220">
        <f>IF(N163="základní",J163,0)</f>
        <v>0</v>
      </c>
      <c r="BF163" s="220">
        <f>IF(N163="snížená",J163,0)</f>
        <v>0</v>
      </c>
      <c r="BG163" s="220">
        <f>IF(N163="zákl. přenesená",J163,0)</f>
        <v>0</v>
      </c>
      <c r="BH163" s="220">
        <f>IF(N163="sníž. přenesená",J163,0)</f>
        <v>0</v>
      </c>
      <c r="BI163" s="220">
        <f>IF(N163="nulová",J163,0)</f>
        <v>0</v>
      </c>
      <c r="BJ163" s="15" t="s">
        <v>150</v>
      </c>
      <c r="BK163" s="220">
        <f>ROUND(I163*H163,2)</f>
        <v>0</v>
      </c>
      <c r="BL163" s="15" t="s">
        <v>150</v>
      </c>
      <c r="BM163" s="219" t="s">
        <v>318</v>
      </c>
    </row>
    <row r="164" s="1" customFormat="1" ht="24" customHeight="1">
      <c r="B164" s="36"/>
      <c r="C164" s="233" t="s">
        <v>319</v>
      </c>
      <c r="D164" s="233" t="s">
        <v>166</v>
      </c>
      <c r="E164" s="234" t="s">
        <v>320</v>
      </c>
      <c r="F164" s="235" t="s">
        <v>321</v>
      </c>
      <c r="G164" s="236" t="s">
        <v>193</v>
      </c>
      <c r="H164" s="237">
        <v>1</v>
      </c>
      <c r="I164" s="238"/>
      <c r="J164" s="239">
        <f>ROUND(I164*H164,2)</f>
        <v>0</v>
      </c>
      <c r="K164" s="235" t="s">
        <v>19</v>
      </c>
      <c r="L164" s="240"/>
      <c r="M164" s="241" t="s">
        <v>19</v>
      </c>
      <c r="N164" s="242" t="s">
        <v>43</v>
      </c>
      <c r="O164" s="82"/>
      <c r="P164" s="217">
        <f>O164*H164</f>
        <v>0</v>
      </c>
      <c r="Q164" s="217">
        <v>0.001</v>
      </c>
      <c r="R164" s="217">
        <f>Q164*H164</f>
        <v>0.001</v>
      </c>
      <c r="S164" s="217">
        <v>0</v>
      </c>
      <c r="T164" s="218">
        <f>S164*H164</f>
        <v>0</v>
      </c>
      <c r="AR164" s="219" t="s">
        <v>170</v>
      </c>
      <c r="AT164" s="219" t="s">
        <v>166</v>
      </c>
      <c r="AU164" s="219" t="s">
        <v>79</v>
      </c>
      <c r="AY164" s="15" t="s">
        <v>142</v>
      </c>
      <c r="BE164" s="220">
        <f>IF(N164="základní",J164,0)</f>
        <v>0</v>
      </c>
      <c r="BF164" s="220">
        <f>IF(N164="snížená",J164,0)</f>
        <v>0</v>
      </c>
      <c r="BG164" s="220">
        <f>IF(N164="zákl. přenesená",J164,0)</f>
        <v>0</v>
      </c>
      <c r="BH164" s="220">
        <f>IF(N164="sníž. přenesená",J164,0)</f>
        <v>0</v>
      </c>
      <c r="BI164" s="220">
        <f>IF(N164="nulová",J164,0)</f>
        <v>0</v>
      </c>
      <c r="BJ164" s="15" t="s">
        <v>150</v>
      </c>
      <c r="BK164" s="220">
        <f>ROUND(I164*H164,2)</f>
        <v>0</v>
      </c>
      <c r="BL164" s="15" t="s">
        <v>150</v>
      </c>
      <c r="BM164" s="219" t="s">
        <v>322</v>
      </c>
    </row>
    <row r="165" s="1" customFormat="1" ht="24" customHeight="1">
      <c r="B165" s="36"/>
      <c r="C165" s="233" t="s">
        <v>323</v>
      </c>
      <c r="D165" s="233" t="s">
        <v>166</v>
      </c>
      <c r="E165" s="234" t="s">
        <v>324</v>
      </c>
      <c r="F165" s="235" t="s">
        <v>325</v>
      </c>
      <c r="G165" s="236" t="s">
        <v>326</v>
      </c>
      <c r="H165" s="237">
        <v>1</v>
      </c>
      <c r="I165" s="238"/>
      <c r="J165" s="239">
        <f>ROUND(I165*H165,2)</f>
        <v>0</v>
      </c>
      <c r="K165" s="235" t="s">
        <v>19</v>
      </c>
      <c r="L165" s="240"/>
      <c r="M165" s="241" t="s">
        <v>19</v>
      </c>
      <c r="N165" s="242" t="s">
        <v>43</v>
      </c>
      <c r="O165" s="82"/>
      <c r="P165" s="217">
        <f>O165*H165</f>
        <v>0</v>
      </c>
      <c r="Q165" s="217">
        <v>0</v>
      </c>
      <c r="R165" s="217">
        <f>Q165*H165</f>
        <v>0</v>
      </c>
      <c r="S165" s="217">
        <v>0</v>
      </c>
      <c r="T165" s="218">
        <f>S165*H165</f>
        <v>0</v>
      </c>
      <c r="AR165" s="219" t="s">
        <v>170</v>
      </c>
      <c r="AT165" s="219" t="s">
        <v>166</v>
      </c>
      <c r="AU165" s="219" t="s">
        <v>79</v>
      </c>
      <c r="AY165" s="15" t="s">
        <v>142</v>
      </c>
      <c r="BE165" s="220">
        <f>IF(N165="základní",J165,0)</f>
        <v>0</v>
      </c>
      <c r="BF165" s="220">
        <f>IF(N165="snížená",J165,0)</f>
        <v>0</v>
      </c>
      <c r="BG165" s="220">
        <f>IF(N165="zákl. přenesená",J165,0)</f>
        <v>0</v>
      </c>
      <c r="BH165" s="220">
        <f>IF(N165="sníž. přenesená",J165,0)</f>
        <v>0</v>
      </c>
      <c r="BI165" s="220">
        <f>IF(N165="nulová",J165,0)</f>
        <v>0</v>
      </c>
      <c r="BJ165" s="15" t="s">
        <v>150</v>
      </c>
      <c r="BK165" s="220">
        <f>ROUND(I165*H165,2)</f>
        <v>0</v>
      </c>
      <c r="BL165" s="15" t="s">
        <v>150</v>
      </c>
      <c r="BM165" s="219" t="s">
        <v>327</v>
      </c>
    </row>
    <row r="166" s="1" customFormat="1" ht="36" customHeight="1">
      <c r="B166" s="36"/>
      <c r="C166" s="208" t="s">
        <v>328</v>
      </c>
      <c r="D166" s="208" t="s">
        <v>145</v>
      </c>
      <c r="E166" s="209" t="s">
        <v>329</v>
      </c>
      <c r="F166" s="210" t="s">
        <v>330</v>
      </c>
      <c r="G166" s="211" t="s">
        <v>193</v>
      </c>
      <c r="H166" s="212">
        <v>3</v>
      </c>
      <c r="I166" s="213"/>
      <c r="J166" s="214">
        <f>ROUND(I166*H166,2)</f>
        <v>0</v>
      </c>
      <c r="K166" s="210" t="s">
        <v>162</v>
      </c>
      <c r="L166" s="41"/>
      <c r="M166" s="215" t="s">
        <v>19</v>
      </c>
      <c r="N166" s="216" t="s">
        <v>43</v>
      </c>
      <c r="O166" s="82"/>
      <c r="P166" s="217">
        <f>O166*H166</f>
        <v>0</v>
      </c>
      <c r="Q166" s="217">
        <v>0.00073999999999999999</v>
      </c>
      <c r="R166" s="217">
        <f>Q166*H166</f>
        <v>0.0022199999999999998</v>
      </c>
      <c r="S166" s="217">
        <v>0</v>
      </c>
      <c r="T166" s="218">
        <f>S166*H166</f>
        <v>0</v>
      </c>
      <c r="AR166" s="219" t="s">
        <v>150</v>
      </c>
      <c r="AT166" s="219" t="s">
        <v>145</v>
      </c>
      <c r="AU166" s="219" t="s">
        <v>79</v>
      </c>
      <c r="AY166" s="15" t="s">
        <v>142</v>
      </c>
      <c r="BE166" s="220">
        <f>IF(N166="základní",J166,0)</f>
        <v>0</v>
      </c>
      <c r="BF166" s="220">
        <f>IF(N166="snížená",J166,0)</f>
        <v>0</v>
      </c>
      <c r="BG166" s="220">
        <f>IF(N166="zákl. přenesená",J166,0)</f>
        <v>0</v>
      </c>
      <c r="BH166" s="220">
        <f>IF(N166="sníž. přenesená",J166,0)</f>
        <v>0</v>
      </c>
      <c r="BI166" s="220">
        <f>IF(N166="nulová",J166,0)</f>
        <v>0</v>
      </c>
      <c r="BJ166" s="15" t="s">
        <v>150</v>
      </c>
      <c r="BK166" s="220">
        <f>ROUND(I166*H166,2)</f>
        <v>0</v>
      </c>
      <c r="BL166" s="15" t="s">
        <v>150</v>
      </c>
      <c r="BM166" s="219" t="s">
        <v>331</v>
      </c>
    </row>
    <row r="167" s="1" customFormat="1" ht="24" customHeight="1">
      <c r="B167" s="36"/>
      <c r="C167" s="233" t="s">
        <v>332</v>
      </c>
      <c r="D167" s="233" t="s">
        <v>166</v>
      </c>
      <c r="E167" s="234" t="s">
        <v>333</v>
      </c>
      <c r="F167" s="235" t="s">
        <v>334</v>
      </c>
      <c r="G167" s="236" t="s">
        <v>193</v>
      </c>
      <c r="H167" s="237">
        <v>3</v>
      </c>
      <c r="I167" s="238"/>
      <c r="J167" s="239">
        <f>ROUND(I167*H167,2)</f>
        <v>0</v>
      </c>
      <c r="K167" s="235" t="s">
        <v>162</v>
      </c>
      <c r="L167" s="240"/>
      <c r="M167" s="241" t="s">
        <v>19</v>
      </c>
      <c r="N167" s="242" t="s">
        <v>43</v>
      </c>
      <c r="O167" s="82"/>
      <c r="P167" s="217">
        <f>O167*H167</f>
        <v>0</v>
      </c>
      <c r="Q167" s="217">
        <v>0.012</v>
      </c>
      <c r="R167" s="217">
        <f>Q167*H167</f>
        <v>0.036000000000000004</v>
      </c>
      <c r="S167" s="217">
        <v>0</v>
      </c>
      <c r="T167" s="218">
        <f>S167*H167</f>
        <v>0</v>
      </c>
      <c r="AR167" s="219" t="s">
        <v>170</v>
      </c>
      <c r="AT167" s="219" t="s">
        <v>166</v>
      </c>
      <c r="AU167" s="219" t="s">
        <v>79</v>
      </c>
      <c r="AY167" s="15" t="s">
        <v>142</v>
      </c>
      <c r="BE167" s="220">
        <f>IF(N167="základní",J167,0)</f>
        <v>0</v>
      </c>
      <c r="BF167" s="220">
        <f>IF(N167="snížená",J167,0)</f>
        <v>0</v>
      </c>
      <c r="BG167" s="220">
        <f>IF(N167="zákl. přenesená",J167,0)</f>
        <v>0</v>
      </c>
      <c r="BH167" s="220">
        <f>IF(N167="sníž. přenesená",J167,0)</f>
        <v>0</v>
      </c>
      <c r="BI167" s="220">
        <f>IF(N167="nulová",J167,0)</f>
        <v>0</v>
      </c>
      <c r="BJ167" s="15" t="s">
        <v>150</v>
      </c>
      <c r="BK167" s="220">
        <f>ROUND(I167*H167,2)</f>
        <v>0</v>
      </c>
      <c r="BL167" s="15" t="s">
        <v>150</v>
      </c>
      <c r="BM167" s="219" t="s">
        <v>335</v>
      </c>
    </row>
    <row r="168" s="1" customFormat="1" ht="24" customHeight="1">
      <c r="B168" s="36"/>
      <c r="C168" s="208" t="s">
        <v>336</v>
      </c>
      <c r="D168" s="208" t="s">
        <v>145</v>
      </c>
      <c r="E168" s="209" t="s">
        <v>337</v>
      </c>
      <c r="F168" s="210" t="s">
        <v>338</v>
      </c>
      <c r="G168" s="211" t="s">
        <v>198</v>
      </c>
      <c r="H168" s="212">
        <v>15</v>
      </c>
      <c r="I168" s="213"/>
      <c r="J168" s="214">
        <f>ROUND(I168*H168,2)</f>
        <v>0</v>
      </c>
      <c r="K168" s="210" t="s">
        <v>149</v>
      </c>
      <c r="L168" s="41"/>
      <c r="M168" s="215" t="s">
        <v>19</v>
      </c>
      <c r="N168" s="216" t="s">
        <v>43</v>
      </c>
      <c r="O168" s="82"/>
      <c r="P168" s="217">
        <f>O168*H168</f>
        <v>0</v>
      </c>
      <c r="Q168" s="217">
        <v>1.8E-07</v>
      </c>
      <c r="R168" s="217">
        <f>Q168*H168</f>
        <v>2.7E-06</v>
      </c>
      <c r="S168" s="217">
        <v>0</v>
      </c>
      <c r="T168" s="218">
        <f>S168*H168</f>
        <v>0</v>
      </c>
      <c r="AR168" s="219" t="s">
        <v>150</v>
      </c>
      <c r="AT168" s="219" t="s">
        <v>145</v>
      </c>
      <c r="AU168" s="219" t="s">
        <v>79</v>
      </c>
      <c r="AY168" s="15" t="s">
        <v>142</v>
      </c>
      <c r="BE168" s="220">
        <f>IF(N168="základní",J168,0)</f>
        <v>0</v>
      </c>
      <c r="BF168" s="220">
        <f>IF(N168="snížená",J168,0)</f>
        <v>0</v>
      </c>
      <c r="BG168" s="220">
        <f>IF(N168="zákl. přenesená",J168,0)</f>
        <v>0</v>
      </c>
      <c r="BH168" s="220">
        <f>IF(N168="sníž. přenesená",J168,0)</f>
        <v>0</v>
      </c>
      <c r="BI168" s="220">
        <f>IF(N168="nulová",J168,0)</f>
        <v>0</v>
      </c>
      <c r="BJ168" s="15" t="s">
        <v>150</v>
      </c>
      <c r="BK168" s="220">
        <f>ROUND(I168*H168,2)</f>
        <v>0</v>
      </c>
      <c r="BL168" s="15" t="s">
        <v>150</v>
      </c>
      <c r="BM168" s="219" t="s">
        <v>339</v>
      </c>
    </row>
    <row r="169" s="1" customFormat="1" ht="24" customHeight="1">
      <c r="B169" s="36"/>
      <c r="C169" s="208" t="s">
        <v>340</v>
      </c>
      <c r="D169" s="208" t="s">
        <v>145</v>
      </c>
      <c r="E169" s="209" t="s">
        <v>341</v>
      </c>
      <c r="F169" s="210" t="s">
        <v>342</v>
      </c>
      <c r="G169" s="211" t="s">
        <v>193</v>
      </c>
      <c r="H169" s="212">
        <v>2</v>
      </c>
      <c r="I169" s="213"/>
      <c r="J169" s="214">
        <f>ROUND(I169*H169,2)</f>
        <v>0</v>
      </c>
      <c r="K169" s="210" t="s">
        <v>149</v>
      </c>
      <c r="L169" s="41"/>
      <c r="M169" s="215" t="s">
        <v>19</v>
      </c>
      <c r="N169" s="216" t="s">
        <v>43</v>
      </c>
      <c r="O169" s="82"/>
      <c r="P169" s="217">
        <f>O169*H169</f>
        <v>0</v>
      </c>
      <c r="Q169" s="217">
        <v>0.21734000000000001</v>
      </c>
      <c r="R169" s="217">
        <f>Q169*H169</f>
        <v>0.43468000000000001</v>
      </c>
      <c r="S169" s="217">
        <v>0</v>
      </c>
      <c r="T169" s="218">
        <f>S169*H169</f>
        <v>0</v>
      </c>
      <c r="AR169" s="219" t="s">
        <v>150</v>
      </c>
      <c r="AT169" s="219" t="s">
        <v>145</v>
      </c>
      <c r="AU169" s="219" t="s">
        <v>79</v>
      </c>
      <c r="AY169" s="15" t="s">
        <v>142</v>
      </c>
      <c r="BE169" s="220">
        <f>IF(N169="základní",J169,0)</f>
        <v>0</v>
      </c>
      <c r="BF169" s="220">
        <f>IF(N169="snížená",J169,0)</f>
        <v>0</v>
      </c>
      <c r="BG169" s="220">
        <f>IF(N169="zákl. přenesená",J169,0)</f>
        <v>0</v>
      </c>
      <c r="BH169" s="220">
        <f>IF(N169="sníž. přenesená",J169,0)</f>
        <v>0</v>
      </c>
      <c r="BI169" s="220">
        <f>IF(N169="nulová",J169,0)</f>
        <v>0</v>
      </c>
      <c r="BJ169" s="15" t="s">
        <v>150</v>
      </c>
      <c r="BK169" s="220">
        <f>ROUND(I169*H169,2)</f>
        <v>0</v>
      </c>
      <c r="BL169" s="15" t="s">
        <v>150</v>
      </c>
      <c r="BM169" s="219" t="s">
        <v>343</v>
      </c>
    </row>
    <row r="170" s="1" customFormat="1" ht="16.5" customHeight="1">
      <c r="B170" s="36"/>
      <c r="C170" s="233" t="s">
        <v>344</v>
      </c>
      <c r="D170" s="233" t="s">
        <v>166</v>
      </c>
      <c r="E170" s="234" t="s">
        <v>345</v>
      </c>
      <c r="F170" s="235" t="s">
        <v>346</v>
      </c>
      <c r="G170" s="236" t="s">
        <v>347</v>
      </c>
      <c r="H170" s="237">
        <v>2</v>
      </c>
      <c r="I170" s="238"/>
      <c r="J170" s="239">
        <f>ROUND(I170*H170,2)</f>
        <v>0</v>
      </c>
      <c r="K170" s="235" t="s">
        <v>19</v>
      </c>
      <c r="L170" s="240"/>
      <c r="M170" s="241" t="s">
        <v>19</v>
      </c>
      <c r="N170" s="242" t="s">
        <v>43</v>
      </c>
      <c r="O170" s="82"/>
      <c r="P170" s="217">
        <f>O170*H170</f>
        <v>0</v>
      </c>
      <c r="Q170" s="217">
        <v>0</v>
      </c>
      <c r="R170" s="217">
        <f>Q170*H170</f>
        <v>0</v>
      </c>
      <c r="S170" s="217">
        <v>0</v>
      </c>
      <c r="T170" s="218">
        <f>S170*H170</f>
        <v>0</v>
      </c>
      <c r="AR170" s="219" t="s">
        <v>170</v>
      </c>
      <c r="AT170" s="219" t="s">
        <v>166</v>
      </c>
      <c r="AU170" s="219" t="s">
        <v>79</v>
      </c>
      <c r="AY170" s="15" t="s">
        <v>142</v>
      </c>
      <c r="BE170" s="220">
        <f>IF(N170="základní",J170,0)</f>
        <v>0</v>
      </c>
      <c r="BF170" s="220">
        <f>IF(N170="snížená",J170,0)</f>
        <v>0</v>
      </c>
      <c r="BG170" s="220">
        <f>IF(N170="zákl. přenesená",J170,0)</f>
        <v>0</v>
      </c>
      <c r="BH170" s="220">
        <f>IF(N170="sníž. přenesená",J170,0)</f>
        <v>0</v>
      </c>
      <c r="BI170" s="220">
        <f>IF(N170="nulová",J170,0)</f>
        <v>0</v>
      </c>
      <c r="BJ170" s="15" t="s">
        <v>150</v>
      </c>
      <c r="BK170" s="220">
        <f>ROUND(I170*H170,2)</f>
        <v>0</v>
      </c>
      <c r="BL170" s="15" t="s">
        <v>150</v>
      </c>
      <c r="BM170" s="219" t="s">
        <v>348</v>
      </c>
    </row>
    <row r="171" s="1" customFormat="1" ht="36" customHeight="1">
      <c r="B171" s="36"/>
      <c r="C171" s="208" t="s">
        <v>86</v>
      </c>
      <c r="D171" s="208" t="s">
        <v>145</v>
      </c>
      <c r="E171" s="209" t="s">
        <v>349</v>
      </c>
      <c r="F171" s="210" t="s">
        <v>350</v>
      </c>
      <c r="G171" s="211" t="s">
        <v>148</v>
      </c>
      <c r="H171" s="212">
        <v>6.4199999999999999</v>
      </c>
      <c r="I171" s="213"/>
      <c r="J171" s="214">
        <f>ROUND(I171*H171,2)</f>
        <v>0</v>
      </c>
      <c r="K171" s="210" t="s">
        <v>149</v>
      </c>
      <c r="L171" s="41"/>
      <c r="M171" s="215" t="s">
        <v>19</v>
      </c>
      <c r="N171" s="216" t="s">
        <v>43</v>
      </c>
      <c r="O171" s="82"/>
      <c r="P171" s="217">
        <f>O171*H171</f>
        <v>0</v>
      </c>
      <c r="Q171" s="217">
        <v>0</v>
      </c>
      <c r="R171" s="217">
        <f>Q171*H171</f>
        <v>0</v>
      </c>
      <c r="S171" s="217">
        <v>0</v>
      </c>
      <c r="T171" s="218">
        <f>S171*H171</f>
        <v>0</v>
      </c>
      <c r="AR171" s="219" t="s">
        <v>150</v>
      </c>
      <c r="AT171" s="219" t="s">
        <v>145</v>
      </c>
      <c r="AU171" s="219" t="s">
        <v>79</v>
      </c>
      <c r="AY171" s="15" t="s">
        <v>142</v>
      </c>
      <c r="BE171" s="220">
        <f>IF(N171="základní",J171,0)</f>
        <v>0</v>
      </c>
      <c r="BF171" s="220">
        <f>IF(N171="snížená",J171,0)</f>
        <v>0</v>
      </c>
      <c r="BG171" s="220">
        <f>IF(N171="zákl. přenesená",J171,0)</f>
        <v>0</v>
      </c>
      <c r="BH171" s="220">
        <f>IF(N171="sníž. přenesená",J171,0)</f>
        <v>0</v>
      </c>
      <c r="BI171" s="220">
        <f>IF(N171="nulová",J171,0)</f>
        <v>0</v>
      </c>
      <c r="BJ171" s="15" t="s">
        <v>150</v>
      </c>
      <c r="BK171" s="220">
        <f>ROUND(I171*H171,2)</f>
        <v>0</v>
      </c>
      <c r="BL171" s="15" t="s">
        <v>150</v>
      </c>
      <c r="BM171" s="219" t="s">
        <v>351</v>
      </c>
    </row>
    <row r="172" s="12" customFormat="1">
      <c r="B172" s="221"/>
      <c r="C172" s="222"/>
      <c r="D172" s="223" t="s">
        <v>152</v>
      </c>
      <c r="E172" s="224" t="s">
        <v>19</v>
      </c>
      <c r="F172" s="225" t="s">
        <v>352</v>
      </c>
      <c r="G172" s="222"/>
      <c r="H172" s="226">
        <v>1.2</v>
      </c>
      <c r="I172" s="227"/>
      <c r="J172" s="222"/>
      <c r="K172" s="222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152</v>
      </c>
      <c r="AU172" s="232" t="s">
        <v>79</v>
      </c>
      <c r="AV172" s="12" t="s">
        <v>79</v>
      </c>
      <c r="AW172" s="12" t="s">
        <v>31</v>
      </c>
      <c r="AX172" s="12" t="s">
        <v>70</v>
      </c>
      <c r="AY172" s="232" t="s">
        <v>142</v>
      </c>
    </row>
    <row r="173" s="12" customFormat="1">
      <c r="B173" s="221"/>
      <c r="C173" s="222"/>
      <c r="D173" s="223" t="s">
        <v>152</v>
      </c>
      <c r="E173" s="224" t="s">
        <v>19</v>
      </c>
      <c r="F173" s="225" t="s">
        <v>353</v>
      </c>
      <c r="G173" s="222"/>
      <c r="H173" s="226">
        <v>4.1399999999999997</v>
      </c>
      <c r="I173" s="227"/>
      <c r="J173" s="222"/>
      <c r="K173" s="222"/>
      <c r="L173" s="228"/>
      <c r="M173" s="229"/>
      <c r="N173" s="230"/>
      <c r="O173" s="230"/>
      <c r="P173" s="230"/>
      <c r="Q173" s="230"/>
      <c r="R173" s="230"/>
      <c r="S173" s="230"/>
      <c r="T173" s="231"/>
      <c r="AT173" s="232" t="s">
        <v>152</v>
      </c>
      <c r="AU173" s="232" t="s">
        <v>79</v>
      </c>
      <c r="AV173" s="12" t="s">
        <v>79</v>
      </c>
      <c r="AW173" s="12" t="s">
        <v>31</v>
      </c>
      <c r="AX173" s="12" t="s">
        <v>70</v>
      </c>
      <c r="AY173" s="232" t="s">
        <v>142</v>
      </c>
    </row>
    <row r="174" s="12" customFormat="1">
      <c r="B174" s="221"/>
      <c r="C174" s="222"/>
      <c r="D174" s="223" t="s">
        <v>152</v>
      </c>
      <c r="E174" s="224" t="s">
        <v>19</v>
      </c>
      <c r="F174" s="225" t="s">
        <v>354</v>
      </c>
      <c r="G174" s="222"/>
      <c r="H174" s="226">
        <v>1.0800000000000001</v>
      </c>
      <c r="I174" s="227"/>
      <c r="J174" s="222"/>
      <c r="K174" s="222"/>
      <c r="L174" s="228"/>
      <c r="M174" s="229"/>
      <c r="N174" s="230"/>
      <c r="O174" s="230"/>
      <c r="P174" s="230"/>
      <c r="Q174" s="230"/>
      <c r="R174" s="230"/>
      <c r="S174" s="230"/>
      <c r="T174" s="231"/>
      <c r="AT174" s="232" t="s">
        <v>152</v>
      </c>
      <c r="AU174" s="232" t="s">
        <v>79</v>
      </c>
      <c r="AV174" s="12" t="s">
        <v>79</v>
      </c>
      <c r="AW174" s="12" t="s">
        <v>31</v>
      </c>
      <c r="AX174" s="12" t="s">
        <v>70</v>
      </c>
      <c r="AY174" s="232" t="s">
        <v>142</v>
      </c>
    </row>
    <row r="175" s="13" customFormat="1">
      <c r="B175" s="243"/>
      <c r="C175" s="244"/>
      <c r="D175" s="223" t="s">
        <v>152</v>
      </c>
      <c r="E175" s="245" t="s">
        <v>19</v>
      </c>
      <c r="F175" s="246" t="s">
        <v>214</v>
      </c>
      <c r="G175" s="244"/>
      <c r="H175" s="247">
        <v>6.4199999999999999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AT175" s="253" t="s">
        <v>152</v>
      </c>
      <c r="AU175" s="253" t="s">
        <v>79</v>
      </c>
      <c r="AV175" s="13" t="s">
        <v>150</v>
      </c>
      <c r="AW175" s="13" t="s">
        <v>31</v>
      </c>
      <c r="AX175" s="13" t="s">
        <v>32</v>
      </c>
      <c r="AY175" s="253" t="s">
        <v>142</v>
      </c>
    </row>
    <row r="176" s="1" customFormat="1" ht="24" customHeight="1">
      <c r="B176" s="36"/>
      <c r="C176" s="208" t="s">
        <v>170</v>
      </c>
      <c r="D176" s="208" t="s">
        <v>145</v>
      </c>
      <c r="E176" s="209" t="s">
        <v>355</v>
      </c>
      <c r="F176" s="210" t="s">
        <v>356</v>
      </c>
      <c r="G176" s="211" t="s">
        <v>187</v>
      </c>
      <c r="H176" s="212">
        <v>4.3200000000000003</v>
      </c>
      <c r="I176" s="213"/>
      <c r="J176" s="214">
        <f>ROUND(I176*H176,2)</f>
        <v>0</v>
      </c>
      <c r="K176" s="210" t="s">
        <v>149</v>
      </c>
      <c r="L176" s="41"/>
      <c r="M176" s="215" t="s">
        <v>19</v>
      </c>
      <c r="N176" s="216" t="s">
        <v>43</v>
      </c>
      <c r="O176" s="82"/>
      <c r="P176" s="217">
        <f>O176*H176</f>
        <v>0</v>
      </c>
      <c r="Q176" s="217">
        <v>0.0040200000000000001</v>
      </c>
      <c r="R176" s="217">
        <f>Q176*H176</f>
        <v>0.017366400000000001</v>
      </c>
      <c r="S176" s="217">
        <v>0</v>
      </c>
      <c r="T176" s="218">
        <f>S176*H176</f>
        <v>0</v>
      </c>
      <c r="AR176" s="219" t="s">
        <v>150</v>
      </c>
      <c r="AT176" s="219" t="s">
        <v>145</v>
      </c>
      <c r="AU176" s="219" t="s">
        <v>79</v>
      </c>
      <c r="AY176" s="15" t="s">
        <v>142</v>
      </c>
      <c r="BE176" s="220">
        <f>IF(N176="základní",J176,0)</f>
        <v>0</v>
      </c>
      <c r="BF176" s="220">
        <f>IF(N176="snížená",J176,0)</f>
        <v>0</v>
      </c>
      <c r="BG176" s="220">
        <f>IF(N176="zákl. přenesená",J176,0)</f>
        <v>0</v>
      </c>
      <c r="BH176" s="220">
        <f>IF(N176="sníž. přenesená",J176,0)</f>
        <v>0</v>
      </c>
      <c r="BI176" s="220">
        <f>IF(N176="nulová",J176,0)</f>
        <v>0</v>
      </c>
      <c r="BJ176" s="15" t="s">
        <v>150</v>
      </c>
      <c r="BK176" s="220">
        <f>ROUND(I176*H176,2)</f>
        <v>0</v>
      </c>
      <c r="BL176" s="15" t="s">
        <v>150</v>
      </c>
      <c r="BM176" s="219" t="s">
        <v>357</v>
      </c>
    </row>
    <row r="177" s="12" customFormat="1">
      <c r="B177" s="221"/>
      <c r="C177" s="222"/>
      <c r="D177" s="223" t="s">
        <v>152</v>
      </c>
      <c r="E177" s="224" t="s">
        <v>19</v>
      </c>
      <c r="F177" s="225" t="s">
        <v>358</v>
      </c>
      <c r="G177" s="222"/>
      <c r="H177" s="226">
        <v>4.3200000000000003</v>
      </c>
      <c r="I177" s="227"/>
      <c r="J177" s="222"/>
      <c r="K177" s="222"/>
      <c r="L177" s="228"/>
      <c r="M177" s="229"/>
      <c r="N177" s="230"/>
      <c r="O177" s="230"/>
      <c r="P177" s="230"/>
      <c r="Q177" s="230"/>
      <c r="R177" s="230"/>
      <c r="S177" s="230"/>
      <c r="T177" s="231"/>
      <c r="AT177" s="232" t="s">
        <v>152</v>
      </c>
      <c r="AU177" s="232" t="s">
        <v>79</v>
      </c>
      <c r="AV177" s="12" t="s">
        <v>79</v>
      </c>
      <c r="AW177" s="12" t="s">
        <v>31</v>
      </c>
      <c r="AX177" s="12" t="s">
        <v>32</v>
      </c>
      <c r="AY177" s="232" t="s">
        <v>142</v>
      </c>
    </row>
    <row r="178" s="11" customFormat="1" ht="22.8" customHeight="1">
      <c r="B178" s="192"/>
      <c r="C178" s="193"/>
      <c r="D178" s="194" t="s">
        <v>69</v>
      </c>
      <c r="E178" s="206" t="s">
        <v>359</v>
      </c>
      <c r="F178" s="206" t="s">
        <v>360</v>
      </c>
      <c r="G178" s="193"/>
      <c r="H178" s="193"/>
      <c r="I178" s="196"/>
      <c r="J178" s="207">
        <f>BK178</f>
        <v>0</v>
      </c>
      <c r="K178" s="193"/>
      <c r="L178" s="198"/>
      <c r="M178" s="199"/>
      <c r="N178" s="200"/>
      <c r="O178" s="200"/>
      <c r="P178" s="201">
        <f>SUM(P179:P186)</f>
        <v>0</v>
      </c>
      <c r="Q178" s="200"/>
      <c r="R178" s="201">
        <f>SUM(R179:R186)</f>
        <v>0.00086400000000000008</v>
      </c>
      <c r="S178" s="200"/>
      <c r="T178" s="202">
        <f>SUM(T179:T186)</f>
        <v>5.2148999999999992</v>
      </c>
      <c r="AR178" s="203" t="s">
        <v>32</v>
      </c>
      <c r="AT178" s="204" t="s">
        <v>69</v>
      </c>
      <c r="AU178" s="204" t="s">
        <v>32</v>
      </c>
      <c r="AY178" s="203" t="s">
        <v>142</v>
      </c>
      <c r="BK178" s="205">
        <f>SUM(BK179:BK186)</f>
        <v>0</v>
      </c>
    </row>
    <row r="179" s="1" customFormat="1" ht="36" customHeight="1">
      <c r="B179" s="36"/>
      <c r="C179" s="208" t="s">
        <v>182</v>
      </c>
      <c r="D179" s="208" t="s">
        <v>145</v>
      </c>
      <c r="E179" s="209" t="s">
        <v>361</v>
      </c>
      <c r="F179" s="210" t="s">
        <v>362</v>
      </c>
      <c r="G179" s="211" t="s">
        <v>148</v>
      </c>
      <c r="H179" s="212">
        <v>1.1879999999999999</v>
      </c>
      <c r="I179" s="213"/>
      <c r="J179" s="214">
        <f>ROUND(I179*H179,2)</f>
        <v>0</v>
      </c>
      <c r="K179" s="210" t="s">
        <v>149</v>
      </c>
      <c r="L179" s="41"/>
      <c r="M179" s="215" t="s">
        <v>19</v>
      </c>
      <c r="N179" s="216" t="s">
        <v>43</v>
      </c>
      <c r="O179" s="82"/>
      <c r="P179" s="217">
        <f>O179*H179</f>
        <v>0</v>
      </c>
      <c r="Q179" s="217">
        <v>0</v>
      </c>
      <c r="R179" s="217">
        <f>Q179*H179</f>
        <v>0</v>
      </c>
      <c r="S179" s="217">
        <v>1.95</v>
      </c>
      <c r="T179" s="218">
        <f>S179*H179</f>
        <v>2.3165999999999998</v>
      </c>
      <c r="AR179" s="219" t="s">
        <v>150</v>
      </c>
      <c r="AT179" s="219" t="s">
        <v>145</v>
      </c>
      <c r="AU179" s="219" t="s">
        <v>79</v>
      </c>
      <c r="AY179" s="15" t="s">
        <v>142</v>
      </c>
      <c r="BE179" s="220">
        <f>IF(N179="základní",J179,0)</f>
        <v>0</v>
      </c>
      <c r="BF179" s="220">
        <f>IF(N179="snížená",J179,0)</f>
        <v>0</v>
      </c>
      <c r="BG179" s="220">
        <f>IF(N179="zákl. přenesená",J179,0)</f>
        <v>0</v>
      </c>
      <c r="BH179" s="220">
        <f>IF(N179="sníž. přenesená",J179,0)</f>
        <v>0</v>
      </c>
      <c r="BI179" s="220">
        <f>IF(N179="nulová",J179,0)</f>
        <v>0</v>
      </c>
      <c r="BJ179" s="15" t="s">
        <v>150</v>
      </c>
      <c r="BK179" s="220">
        <f>ROUND(I179*H179,2)</f>
        <v>0</v>
      </c>
      <c r="BL179" s="15" t="s">
        <v>150</v>
      </c>
      <c r="BM179" s="219" t="s">
        <v>363</v>
      </c>
    </row>
    <row r="180" s="12" customFormat="1">
      <c r="B180" s="221"/>
      <c r="C180" s="222"/>
      <c r="D180" s="223" t="s">
        <v>152</v>
      </c>
      <c r="E180" s="224" t="s">
        <v>19</v>
      </c>
      <c r="F180" s="225" t="s">
        <v>364</v>
      </c>
      <c r="G180" s="222"/>
      <c r="H180" s="226">
        <v>1.1879999999999999</v>
      </c>
      <c r="I180" s="227"/>
      <c r="J180" s="222"/>
      <c r="K180" s="222"/>
      <c r="L180" s="228"/>
      <c r="M180" s="229"/>
      <c r="N180" s="230"/>
      <c r="O180" s="230"/>
      <c r="P180" s="230"/>
      <c r="Q180" s="230"/>
      <c r="R180" s="230"/>
      <c r="S180" s="230"/>
      <c r="T180" s="231"/>
      <c r="AT180" s="232" t="s">
        <v>152</v>
      </c>
      <c r="AU180" s="232" t="s">
        <v>79</v>
      </c>
      <c r="AV180" s="12" t="s">
        <v>79</v>
      </c>
      <c r="AW180" s="12" t="s">
        <v>31</v>
      </c>
      <c r="AX180" s="12" t="s">
        <v>32</v>
      </c>
      <c r="AY180" s="232" t="s">
        <v>142</v>
      </c>
    </row>
    <row r="181" s="1" customFormat="1" ht="36" customHeight="1">
      <c r="B181" s="36"/>
      <c r="C181" s="208" t="s">
        <v>32</v>
      </c>
      <c r="D181" s="208" t="s">
        <v>145</v>
      </c>
      <c r="E181" s="209" t="s">
        <v>365</v>
      </c>
      <c r="F181" s="210" t="s">
        <v>366</v>
      </c>
      <c r="G181" s="211" t="s">
        <v>148</v>
      </c>
      <c r="H181" s="212">
        <v>1.794</v>
      </c>
      <c r="I181" s="213"/>
      <c r="J181" s="214">
        <f>ROUND(I181*H181,2)</f>
        <v>0</v>
      </c>
      <c r="K181" s="210" t="s">
        <v>149</v>
      </c>
      <c r="L181" s="41"/>
      <c r="M181" s="215" t="s">
        <v>19</v>
      </c>
      <c r="N181" s="216" t="s">
        <v>43</v>
      </c>
      <c r="O181" s="82"/>
      <c r="P181" s="217">
        <f>O181*H181</f>
        <v>0</v>
      </c>
      <c r="Q181" s="217">
        <v>0</v>
      </c>
      <c r="R181" s="217">
        <f>Q181*H181</f>
        <v>0</v>
      </c>
      <c r="S181" s="217">
        <v>1.6000000000000001</v>
      </c>
      <c r="T181" s="218">
        <f>S181*H181</f>
        <v>2.8704000000000001</v>
      </c>
      <c r="AR181" s="219" t="s">
        <v>150</v>
      </c>
      <c r="AT181" s="219" t="s">
        <v>145</v>
      </c>
      <c r="AU181" s="219" t="s">
        <v>79</v>
      </c>
      <c r="AY181" s="15" t="s">
        <v>142</v>
      </c>
      <c r="BE181" s="220">
        <f>IF(N181="základní",J181,0)</f>
        <v>0</v>
      </c>
      <c r="BF181" s="220">
        <f>IF(N181="snížená",J181,0)</f>
        <v>0</v>
      </c>
      <c r="BG181" s="220">
        <f>IF(N181="zákl. přenesená",J181,0)</f>
        <v>0</v>
      </c>
      <c r="BH181" s="220">
        <f>IF(N181="sníž. přenesená",J181,0)</f>
        <v>0</v>
      </c>
      <c r="BI181" s="220">
        <f>IF(N181="nulová",J181,0)</f>
        <v>0</v>
      </c>
      <c r="BJ181" s="15" t="s">
        <v>150</v>
      </c>
      <c r="BK181" s="220">
        <f>ROUND(I181*H181,2)</f>
        <v>0</v>
      </c>
      <c r="BL181" s="15" t="s">
        <v>150</v>
      </c>
      <c r="BM181" s="219" t="s">
        <v>367</v>
      </c>
    </row>
    <row r="182" s="12" customFormat="1">
      <c r="B182" s="221"/>
      <c r="C182" s="222"/>
      <c r="D182" s="223" t="s">
        <v>152</v>
      </c>
      <c r="E182" s="224" t="s">
        <v>19</v>
      </c>
      <c r="F182" s="225" t="s">
        <v>368</v>
      </c>
      <c r="G182" s="222"/>
      <c r="H182" s="226">
        <v>1.794</v>
      </c>
      <c r="I182" s="227"/>
      <c r="J182" s="222"/>
      <c r="K182" s="222"/>
      <c r="L182" s="228"/>
      <c r="M182" s="229"/>
      <c r="N182" s="230"/>
      <c r="O182" s="230"/>
      <c r="P182" s="230"/>
      <c r="Q182" s="230"/>
      <c r="R182" s="230"/>
      <c r="S182" s="230"/>
      <c r="T182" s="231"/>
      <c r="AT182" s="232" t="s">
        <v>152</v>
      </c>
      <c r="AU182" s="232" t="s">
        <v>79</v>
      </c>
      <c r="AV182" s="12" t="s">
        <v>79</v>
      </c>
      <c r="AW182" s="12" t="s">
        <v>31</v>
      </c>
      <c r="AX182" s="12" t="s">
        <v>32</v>
      </c>
      <c r="AY182" s="232" t="s">
        <v>142</v>
      </c>
    </row>
    <row r="183" s="1" customFormat="1" ht="36" customHeight="1">
      <c r="B183" s="36"/>
      <c r="C183" s="208" t="s">
        <v>79</v>
      </c>
      <c r="D183" s="208" t="s">
        <v>145</v>
      </c>
      <c r="E183" s="209" t="s">
        <v>369</v>
      </c>
      <c r="F183" s="210" t="s">
        <v>370</v>
      </c>
      <c r="G183" s="211" t="s">
        <v>198</v>
      </c>
      <c r="H183" s="212">
        <v>0.90000000000000002</v>
      </c>
      <c r="I183" s="213"/>
      <c r="J183" s="214">
        <f>ROUND(I183*H183,2)</f>
        <v>0</v>
      </c>
      <c r="K183" s="210" t="s">
        <v>149</v>
      </c>
      <c r="L183" s="41"/>
      <c r="M183" s="215" t="s">
        <v>19</v>
      </c>
      <c r="N183" s="216" t="s">
        <v>43</v>
      </c>
      <c r="O183" s="82"/>
      <c r="P183" s="217">
        <f>O183*H183</f>
        <v>0</v>
      </c>
      <c r="Q183" s="217">
        <v>0.00096000000000000002</v>
      </c>
      <c r="R183" s="217">
        <f>Q183*H183</f>
        <v>0.00086400000000000008</v>
      </c>
      <c r="S183" s="217">
        <v>0.031</v>
      </c>
      <c r="T183" s="218">
        <f>S183*H183</f>
        <v>0.027900000000000001</v>
      </c>
      <c r="AR183" s="219" t="s">
        <v>150</v>
      </c>
      <c r="AT183" s="219" t="s">
        <v>145</v>
      </c>
      <c r="AU183" s="219" t="s">
        <v>79</v>
      </c>
      <c r="AY183" s="15" t="s">
        <v>142</v>
      </c>
      <c r="BE183" s="220">
        <f>IF(N183="základní",J183,0)</f>
        <v>0</v>
      </c>
      <c r="BF183" s="220">
        <f>IF(N183="snížená",J183,0)</f>
        <v>0</v>
      </c>
      <c r="BG183" s="220">
        <f>IF(N183="zákl. přenesená",J183,0)</f>
        <v>0</v>
      </c>
      <c r="BH183" s="220">
        <f>IF(N183="sníž. přenesená",J183,0)</f>
        <v>0</v>
      </c>
      <c r="BI183" s="220">
        <f>IF(N183="nulová",J183,0)</f>
        <v>0</v>
      </c>
      <c r="BJ183" s="15" t="s">
        <v>150</v>
      </c>
      <c r="BK183" s="220">
        <f>ROUND(I183*H183,2)</f>
        <v>0</v>
      </c>
      <c r="BL183" s="15" t="s">
        <v>150</v>
      </c>
      <c r="BM183" s="219" t="s">
        <v>371</v>
      </c>
    </row>
    <row r="184" s="12" customFormat="1">
      <c r="B184" s="221"/>
      <c r="C184" s="222"/>
      <c r="D184" s="223" t="s">
        <v>152</v>
      </c>
      <c r="E184" s="224" t="s">
        <v>19</v>
      </c>
      <c r="F184" s="225" t="s">
        <v>372</v>
      </c>
      <c r="G184" s="222"/>
      <c r="H184" s="226">
        <v>0.90000000000000002</v>
      </c>
      <c r="I184" s="227"/>
      <c r="J184" s="222"/>
      <c r="K184" s="222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152</v>
      </c>
      <c r="AU184" s="232" t="s">
        <v>79</v>
      </c>
      <c r="AV184" s="12" t="s">
        <v>79</v>
      </c>
      <c r="AW184" s="12" t="s">
        <v>31</v>
      </c>
      <c r="AX184" s="12" t="s">
        <v>32</v>
      </c>
      <c r="AY184" s="232" t="s">
        <v>142</v>
      </c>
    </row>
    <row r="185" s="1" customFormat="1" ht="24" customHeight="1">
      <c r="B185" s="36"/>
      <c r="C185" s="208" t="s">
        <v>373</v>
      </c>
      <c r="D185" s="208" t="s">
        <v>145</v>
      </c>
      <c r="E185" s="209" t="s">
        <v>374</v>
      </c>
      <c r="F185" s="210" t="s">
        <v>375</v>
      </c>
      <c r="G185" s="211" t="s">
        <v>187</v>
      </c>
      <c r="H185" s="212">
        <v>35.600000000000001</v>
      </c>
      <c r="I185" s="213"/>
      <c r="J185" s="214">
        <f>ROUND(I185*H185,2)</f>
        <v>0</v>
      </c>
      <c r="K185" s="210" t="s">
        <v>162</v>
      </c>
      <c r="L185" s="41"/>
      <c r="M185" s="215" t="s">
        <v>19</v>
      </c>
      <c r="N185" s="216" t="s">
        <v>43</v>
      </c>
      <c r="O185" s="82"/>
      <c r="P185" s="217">
        <f>O185*H185</f>
        <v>0</v>
      </c>
      <c r="Q185" s="217">
        <v>0</v>
      </c>
      <c r="R185" s="217">
        <f>Q185*H185</f>
        <v>0</v>
      </c>
      <c r="S185" s="217">
        <v>0</v>
      </c>
      <c r="T185" s="218">
        <f>S185*H185</f>
        <v>0</v>
      </c>
      <c r="AR185" s="219" t="s">
        <v>150</v>
      </c>
      <c r="AT185" s="219" t="s">
        <v>145</v>
      </c>
      <c r="AU185" s="219" t="s">
        <v>79</v>
      </c>
      <c r="AY185" s="15" t="s">
        <v>142</v>
      </c>
      <c r="BE185" s="220">
        <f>IF(N185="základní",J185,0)</f>
        <v>0</v>
      </c>
      <c r="BF185" s="220">
        <f>IF(N185="snížená",J185,0)</f>
        <v>0</v>
      </c>
      <c r="BG185" s="220">
        <f>IF(N185="zákl. přenesená",J185,0)</f>
        <v>0</v>
      </c>
      <c r="BH185" s="220">
        <f>IF(N185="sníž. přenesená",J185,0)</f>
        <v>0</v>
      </c>
      <c r="BI185" s="220">
        <f>IF(N185="nulová",J185,0)</f>
        <v>0</v>
      </c>
      <c r="BJ185" s="15" t="s">
        <v>150</v>
      </c>
      <c r="BK185" s="220">
        <f>ROUND(I185*H185,2)</f>
        <v>0</v>
      </c>
      <c r="BL185" s="15" t="s">
        <v>150</v>
      </c>
      <c r="BM185" s="219" t="s">
        <v>376</v>
      </c>
    </row>
    <row r="186" s="12" customFormat="1">
      <c r="B186" s="221"/>
      <c r="C186" s="222"/>
      <c r="D186" s="223" t="s">
        <v>152</v>
      </c>
      <c r="E186" s="224" t="s">
        <v>19</v>
      </c>
      <c r="F186" s="225" t="s">
        <v>377</v>
      </c>
      <c r="G186" s="222"/>
      <c r="H186" s="226">
        <v>35.600000000000001</v>
      </c>
      <c r="I186" s="227"/>
      <c r="J186" s="222"/>
      <c r="K186" s="222"/>
      <c r="L186" s="228"/>
      <c r="M186" s="229"/>
      <c r="N186" s="230"/>
      <c r="O186" s="230"/>
      <c r="P186" s="230"/>
      <c r="Q186" s="230"/>
      <c r="R186" s="230"/>
      <c r="S186" s="230"/>
      <c r="T186" s="231"/>
      <c r="AT186" s="232" t="s">
        <v>152</v>
      </c>
      <c r="AU186" s="232" t="s">
        <v>79</v>
      </c>
      <c r="AV186" s="12" t="s">
        <v>79</v>
      </c>
      <c r="AW186" s="12" t="s">
        <v>31</v>
      </c>
      <c r="AX186" s="12" t="s">
        <v>32</v>
      </c>
      <c r="AY186" s="232" t="s">
        <v>142</v>
      </c>
    </row>
    <row r="187" s="11" customFormat="1" ht="22.8" customHeight="1">
      <c r="B187" s="192"/>
      <c r="C187" s="193"/>
      <c r="D187" s="194" t="s">
        <v>69</v>
      </c>
      <c r="E187" s="206" t="s">
        <v>378</v>
      </c>
      <c r="F187" s="206" t="s">
        <v>379</v>
      </c>
      <c r="G187" s="193"/>
      <c r="H187" s="193"/>
      <c r="I187" s="196"/>
      <c r="J187" s="207">
        <f>BK187</f>
        <v>0</v>
      </c>
      <c r="K187" s="193"/>
      <c r="L187" s="198"/>
      <c r="M187" s="199"/>
      <c r="N187" s="200"/>
      <c r="O187" s="200"/>
      <c r="P187" s="201">
        <f>SUM(P188:P191)</f>
        <v>0</v>
      </c>
      <c r="Q187" s="200"/>
      <c r="R187" s="201">
        <f>SUM(R188:R191)</f>
        <v>0</v>
      </c>
      <c r="S187" s="200"/>
      <c r="T187" s="202">
        <f>SUM(T188:T191)</f>
        <v>0</v>
      </c>
      <c r="AR187" s="203" t="s">
        <v>32</v>
      </c>
      <c r="AT187" s="204" t="s">
        <v>69</v>
      </c>
      <c r="AU187" s="204" t="s">
        <v>32</v>
      </c>
      <c r="AY187" s="203" t="s">
        <v>142</v>
      </c>
      <c r="BK187" s="205">
        <f>SUM(BK188:BK191)</f>
        <v>0</v>
      </c>
    </row>
    <row r="188" s="1" customFormat="1" ht="24" customHeight="1">
      <c r="B188" s="36"/>
      <c r="C188" s="208" t="s">
        <v>380</v>
      </c>
      <c r="D188" s="208" t="s">
        <v>145</v>
      </c>
      <c r="E188" s="209" t="s">
        <v>381</v>
      </c>
      <c r="F188" s="210" t="s">
        <v>382</v>
      </c>
      <c r="G188" s="211" t="s">
        <v>169</v>
      </c>
      <c r="H188" s="212">
        <v>5.2149999999999999</v>
      </c>
      <c r="I188" s="213"/>
      <c r="J188" s="214">
        <f>ROUND(I188*H188,2)</f>
        <v>0</v>
      </c>
      <c r="K188" s="210" t="s">
        <v>149</v>
      </c>
      <c r="L188" s="41"/>
      <c r="M188" s="215" t="s">
        <v>19</v>
      </c>
      <c r="N188" s="216" t="s">
        <v>43</v>
      </c>
      <c r="O188" s="82"/>
      <c r="P188" s="217">
        <f>O188*H188</f>
        <v>0</v>
      </c>
      <c r="Q188" s="217">
        <v>0</v>
      </c>
      <c r="R188" s="217">
        <f>Q188*H188</f>
        <v>0</v>
      </c>
      <c r="S188" s="217">
        <v>0</v>
      </c>
      <c r="T188" s="218">
        <f>S188*H188</f>
        <v>0</v>
      </c>
      <c r="AR188" s="219" t="s">
        <v>150</v>
      </c>
      <c r="AT188" s="219" t="s">
        <v>145</v>
      </c>
      <c r="AU188" s="219" t="s">
        <v>79</v>
      </c>
      <c r="AY188" s="15" t="s">
        <v>142</v>
      </c>
      <c r="BE188" s="220">
        <f>IF(N188="základní",J188,0)</f>
        <v>0</v>
      </c>
      <c r="BF188" s="220">
        <f>IF(N188="snížená",J188,0)</f>
        <v>0</v>
      </c>
      <c r="BG188" s="220">
        <f>IF(N188="zákl. přenesená",J188,0)</f>
        <v>0</v>
      </c>
      <c r="BH188" s="220">
        <f>IF(N188="sníž. přenesená",J188,0)</f>
        <v>0</v>
      </c>
      <c r="BI188" s="220">
        <f>IF(N188="nulová",J188,0)</f>
        <v>0</v>
      </c>
      <c r="BJ188" s="15" t="s">
        <v>150</v>
      </c>
      <c r="BK188" s="220">
        <f>ROUND(I188*H188,2)</f>
        <v>0</v>
      </c>
      <c r="BL188" s="15" t="s">
        <v>150</v>
      </c>
      <c r="BM188" s="219" t="s">
        <v>383</v>
      </c>
    </row>
    <row r="189" s="1" customFormat="1" ht="36" customHeight="1">
      <c r="B189" s="36"/>
      <c r="C189" s="208" t="s">
        <v>384</v>
      </c>
      <c r="D189" s="208" t="s">
        <v>145</v>
      </c>
      <c r="E189" s="209" t="s">
        <v>385</v>
      </c>
      <c r="F189" s="210" t="s">
        <v>386</v>
      </c>
      <c r="G189" s="211" t="s">
        <v>169</v>
      </c>
      <c r="H189" s="212">
        <v>78.224999999999994</v>
      </c>
      <c r="I189" s="213"/>
      <c r="J189" s="214">
        <f>ROUND(I189*H189,2)</f>
        <v>0</v>
      </c>
      <c r="K189" s="210" t="s">
        <v>149</v>
      </c>
      <c r="L189" s="41"/>
      <c r="M189" s="215" t="s">
        <v>19</v>
      </c>
      <c r="N189" s="216" t="s">
        <v>43</v>
      </c>
      <c r="O189" s="82"/>
      <c r="P189" s="217">
        <f>O189*H189</f>
        <v>0</v>
      </c>
      <c r="Q189" s="217">
        <v>0</v>
      </c>
      <c r="R189" s="217">
        <f>Q189*H189</f>
        <v>0</v>
      </c>
      <c r="S189" s="217">
        <v>0</v>
      </c>
      <c r="T189" s="218">
        <f>S189*H189</f>
        <v>0</v>
      </c>
      <c r="AR189" s="219" t="s">
        <v>150</v>
      </c>
      <c r="AT189" s="219" t="s">
        <v>145</v>
      </c>
      <c r="AU189" s="219" t="s">
        <v>79</v>
      </c>
      <c r="AY189" s="15" t="s">
        <v>142</v>
      </c>
      <c r="BE189" s="220">
        <f>IF(N189="základní",J189,0)</f>
        <v>0</v>
      </c>
      <c r="BF189" s="220">
        <f>IF(N189="snížená",J189,0)</f>
        <v>0</v>
      </c>
      <c r="BG189" s="220">
        <f>IF(N189="zákl. přenesená",J189,0)</f>
        <v>0</v>
      </c>
      <c r="BH189" s="220">
        <f>IF(N189="sníž. přenesená",J189,0)</f>
        <v>0</v>
      </c>
      <c r="BI189" s="220">
        <f>IF(N189="nulová",J189,0)</f>
        <v>0</v>
      </c>
      <c r="BJ189" s="15" t="s">
        <v>150</v>
      </c>
      <c r="BK189" s="220">
        <f>ROUND(I189*H189,2)</f>
        <v>0</v>
      </c>
      <c r="BL189" s="15" t="s">
        <v>150</v>
      </c>
      <c r="BM189" s="219" t="s">
        <v>387</v>
      </c>
    </row>
    <row r="190" s="12" customFormat="1">
      <c r="B190" s="221"/>
      <c r="C190" s="222"/>
      <c r="D190" s="223" t="s">
        <v>152</v>
      </c>
      <c r="E190" s="222"/>
      <c r="F190" s="225" t="s">
        <v>388</v>
      </c>
      <c r="G190" s="222"/>
      <c r="H190" s="226">
        <v>78.224999999999994</v>
      </c>
      <c r="I190" s="227"/>
      <c r="J190" s="222"/>
      <c r="K190" s="222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152</v>
      </c>
      <c r="AU190" s="232" t="s">
        <v>79</v>
      </c>
      <c r="AV190" s="12" t="s">
        <v>79</v>
      </c>
      <c r="AW190" s="12" t="s">
        <v>4</v>
      </c>
      <c r="AX190" s="12" t="s">
        <v>32</v>
      </c>
      <c r="AY190" s="232" t="s">
        <v>142</v>
      </c>
    </row>
    <row r="191" s="1" customFormat="1" ht="36" customHeight="1">
      <c r="B191" s="36"/>
      <c r="C191" s="208" t="s">
        <v>389</v>
      </c>
      <c r="D191" s="208" t="s">
        <v>145</v>
      </c>
      <c r="E191" s="209" t="s">
        <v>390</v>
      </c>
      <c r="F191" s="210" t="s">
        <v>391</v>
      </c>
      <c r="G191" s="211" t="s">
        <v>169</v>
      </c>
      <c r="H191" s="212">
        <v>5.2149999999999999</v>
      </c>
      <c r="I191" s="213"/>
      <c r="J191" s="214">
        <f>ROUND(I191*H191,2)</f>
        <v>0</v>
      </c>
      <c r="K191" s="210" t="s">
        <v>19</v>
      </c>
      <c r="L191" s="41"/>
      <c r="M191" s="215" t="s">
        <v>19</v>
      </c>
      <c r="N191" s="216" t="s">
        <v>43</v>
      </c>
      <c r="O191" s="82"/>
      <c r="P191" s="217">
        <f>O191*H191</f>
        <v>0</v>
      </c>
      <c r="Q191" s="217">
        <v>0</v>
      </c>
      <c r="R191" s="217">
        <f>Q191*H191</f>
        <v>0</v>
      </c>
      <c r="S191" s="217">
        <v>0</v>
      </c>
      <c r="T191" s="218">
        <f>S191*H191</f>
        <v>0</v>
      </c>
      <c r="AR191" s="219" t="s">
        <v>150</v>
      </c>
      <c r="AT191" s="219" t="s">
        <v>145</v>
      </c>
      <c r="AU191" s="219" t="s">
        <v>79</v>
      </c>
      <c r="AY191" s="15" t="s">
        <v>142</v>
      </c>
      <c r="BE191" s="220">
        <f>IF(N191="základní",J191,0)</f>
        <v>0</v>
      </c>
      <c r="BF191" s="220">
        <f>IF(N191="snížená",J191,0)</f>
        <v>0</v>
      </c>
      <c r="BG191" s="220">
        <f>IF(N191="zákl. přenesená",J191,0)</f>
        <v>0</v>
      </c>
      <c r="BH191" s="220">
        <f>IF(N191="sníž. přenesená",J191,0)</f>
        <v>0</v>
      </c>
      <c r="BI191" s="220">
        <f>IF(N191="nulová",J191,0)</f>
        <v>0</v>
      </c>
      <c r="BJ191" s="15" t="s">
        <v>150</v>
      </c>
      <c r="BK191" s="220">
        <f>ROUND(I191*H191,2)</f>
        <v>0</v>
      </c>
      <c r="BL191" s="15" t="s">
        <v>150</v>
      </c>
      <c r="BM191" s="219" t="s">
        <v>392</v>
      </c>
    </row>
    <row r="192" s="11" customFormat="1" ht="22.8" customHeight="1">
      <c r="B192" s="192"/>
      <c r="C192" s="193"/>
      <c r="D192" s="194" t="s">
        <v>69</v>
      </c>
      <c r="E192" s="206" t="s">
        <v>393</v>
      </c>
      <c r="F192" s="206" t="s">
        <v>394</v>
      </c>
      <c r="G192" s="193"/>
      <c r="H192" s="193"/>
      <c r="I192" s="196"/>
      <c r="J192" s="207">
        <f>BK192</f>
        <v>0</v>
      </c>
      <c r="K192" s="193"/>
      <c r="L192" s="198"/>
      <c r="M192" s="199"/>
      <c r="N192" s="200"/>
      <c r="O192" s="200"/>
      <c r="P192" s="201">
        <f>P193</f>
        <v>0</v>
      </c>
      <c r="Q192" s="200"/>
      <c r="R192" s="201">
        <f>R193</f>
        <v>0</v>
      </c>
      <c r="S192" s="200"/>
      <c r="T192" s="202">
        <f>T193</f>
        <v>0</v>
      </c>
      <c r="AR192" s="203" t="s">
        <v>32</v>
      </c>
      <c r="AT192" s="204" t="s">
        <v>69</v>
      </c>
      <c r="AU192" s="204" t="s">
        <v>32</v>
      </c>
      <c r="AY192" s="203" t="s">
        <v>142</v>
      </c>
      <c r="BK192" s="205">
        <f>BK193</f>
        <v>0</v>
      </c>
    </row>
    <row r="193" s="1" customFormat="1" ht="48" customHeight="1">
      <c r="B193" s="36"/>
      <c r="C193" s="208" t="s">
        <v>359</v>
      </c>
      <c r="D193" s="208" t="s">
        <v>145</v>
      </c>
      <c r="E193" s="209" t="s">
        <v>395</v>
      </c>
      <c r="F193" s="210" t="s">
        <v>396</v>
      </c>
      <c r="G193" s="211" t="s">
        <v>169</v>
      </c>
      <c r="H193" s="212">
        <v>30.396000000000001</v>
      </c>
      <c r="I193" s="213"/>
      <c r="J193" s="214">
        <f>ROUND(I193*H193,2)</f>
        <v>0</v>
      </c>
      <c r="K193" s="210" t="s">
        <v>149</v>
      </c>
      <c r="L193" s="41"/>
      <c r="M193" s="215" t="s">
        <v>19</v>
      </c>
      <c r="N193" s="216" t="s">
        <v>43</v>
      </c>
      <c r="O193" s="82"/>
      <c r="P193" s="217">
        <f>O193*H193</f>
        <v>0</v>
      </c>
      <c r="Q193" s="217">
        <v>0</v>
      </c>
      <c r="R193" s="217">
        <f>Q193*H193</f>
        <v>0</v>
      </c>
      <c r="S193" s="217">
        <v>0</v>
      </c>
      <c r="T193" s="218">
        <f>S193*H193</f>
        <v>0</v>
      </c>
      <c r="AR193" s="219" t="s">
        <v>150</v>
      </c>
      <c r="AT193" s="219" t="s">
        <v>145</v>
      </c>
      <c r="AU193" s="219" t="s">
        <v>79</v>
      </c>
      <c r="AY193" s="15" t="s">
        <v>142</v>
      </c>
      <c r="BE193" s="220">
        <f>IF(N193="základní",J193,0)</f>
        <v>0</v>
      </c>
      <c r="BF193" s="220">
        <f>IF(N193="snížená",J193,0)</f>
        <v>0</v>
      </c>
      <c r="BG193" s="220">
        <f>IF(N193="zákl. přenesená",J193,0)</f>
        <v>0</v>
      </c>
      <c r="BH193" s="220">
        <f>IF(N193="sníž. přenesená",J193,0)</f>
        <v>0</v>
      </c>
      <c r="BI193" s="220">
        <f>IF(N193="nulová",J193,0)</f>
        <v>0</v>
      </c>
      <c r="BJ193" s="15" t="s">
        <v>150</v>
      </c>
      <c r="BK193" s="220">
        <f>ROUND(I193*H193,2)</f>
        <v>0</v>
      </c>
      <c r="BL193" s="15" t="s">
        <v>150</v>
      </c>
      <c r="BM193" s="219" t="s">
        <v>397</v>
      </c>
    </row>
    <row r="194" s="11" customFormat="1" ht="25.92" customHeight="1">
      <c r="B194" s="192"/>
      <c r="C194" s="193"/>
      <c r="D194" s="194" t="s">
        <v>69</v>
      </c>
      <c r="E194" s="195" t="s">
        <v>398</v>
      </c>
      <c r="F194" s="195" t="s">
        <v>399</v>
      </c>
      <c r="G194" s="193"/>
      <c r="H194" s="193"/>
      <c r="I194" s="196"/>
      <c r="J194" s="197">
        <f>BK194</f>
        <v>0</v>
      </c>
      <c r="K194" s="193"/>
      <c r="L194" s="198"/>
      <c r="M194" s="199"/>
      <c r="N194" s="200"/>
      <c r="O194" s="200"/>
      <c r="P194" s="201">
        <f>P195+P211+P217+P219+P256+P265+P279+P283+P286+P296+P301</f>
        <v>0</v>
      </c>
      <c r="Q194" s="200"/>
      <c r="R194" s="201">
        <f>R195+R211+R217+R219+R256+R265+R279+R283+R286+R296+R301</f>
        <v>1.7202473</v>
      </c>
      <c r="S194" s="200"/>
      <c r="T194" s="202">
        <f>T195+T211+T217+T219+T256+T265+T279+T283+T286+T296+T301</f>
        <v>0</v>
      </c>
      <c r="AR194" s="203" t="s">
        <v>79</v>
      </c>
      <c r="AT194" s="204" t="s">
        <v>69</v>
      </c>
      <c r="AU194" s="204" t="s">
        <v>70</v>
      </c>
      <c r="AY194" s="203" t="s">
        <v>142</v>
      </c>
      <c r="BK194" s="205">
        <f>BK195+BK211+BK217+BK219+BK256+BK265+BK279+BK283+BK286+BK296+BK301</f>
        <v>0</v>
      </c>
    </row>
    <row r="195" s="11" customFormat="1" ht="22.8" customHeight="1">
      <c r="B195" s="192"/>
      <c r="C195" s="193"/>
      <c r="D195" s="194" t="s">
        <v>69</v>
      </c>
      <c r="E195" s="206" t="s">
        <v>400</v>
      </c>
      <c r="F195" s="206" t="s">
        <v>401</v>
      </c>
      <c r="G195" s="193"/>
      <c r="H195" s="193"/>
      <c r="I195" s="196"/>
      <c r="J195" s="207">
        <f>BK195</f>
        <v>0</v>
      </c>
      <c r="K195" s="193"/>
      <c r="L195" s="198"/>
      <c r="M195" s="199"/>
      <c r="N195" s="200"/>
      <c r="O195" s="200"/>
      <c r="P195" s="201">
        <f>SUM(P196:P210)</f>
        <v>0</v>
      </c>
      <c r="Q195" s="200"/>
      <c r="R195" s="201">
        <f>SUM(R196:R210)</f>
        <v>0.042739200000000005</v>
      </c>
      <c r="S195" s="200"/>
      <c r="T195" s="202">
        <f>SUM(T196:T210)</f>
        <v>0</v>
      </c>
      <c r="AR195" s="203" t="s">
        <v>79</v>
      </c>
      <c r="AT195" s="204" t="s">
        <v>69</v>
      </c>
      <c r="AU195" s="204" t="s">
        <v>32</v>
      </c>
      <c r="AY195" s="203" t="s">
        <v>142</v>
      </c>
      <c r="BK195" s="205">
        <f>SUM(BK196:BK210)</f>
        <v>0</v>
      </c>
    </row>
    <row r="196" s="1" customFormat="1" ht="36" customHeight="1">
      <c r="B196" s="36"/>
      <c r="C196" s="208" t="s">
        <v>402</v>
      </c>
      <c r="D196" s="208" t="s">
        <v>145</v>
      </c>
      <c r="E196" s="209" t="s">
        <v>403</v>
      </c>
      <c r="F196" s="210" t="s">
        <v>404</v>
      </c>
      <c r="G196" s="211" t="s">
        <v>187</v>
      </c>
      <c r="H196" s="212">
        <v>5.2000000000000002</v>
      </c>
      <c r="I196" s="213"/>
      <c r="J196" s="214">
        <f>ROUND(I196*H196,2)</f>
        <v>0</v>
      </c>
      <c r="K196" s="210" t="s">
        <v>149</v>
      </c>
      <c r="L196" s="41"/>
      <c r="M196" s="215" t="s">
        <v>19</v>
      </c>
      <c r="N196" s="216" t="s">
        <v>43</v>
      </c>
      <c r="O196" s="82"/>
      <c r="P196" s="217">
        <f>O196*H196</f>
        <v>0</v>
      </c>
      <c r="Q196" s="217">
        <v>3.0000000000000001E-05</v>
      </c>
      <c r="R196" s="217">
        <f>Q196*H196</f>
        <v>0.000156</v>
      </c>
      <c r="S196" s="217">
        <v>0</v>
      </c>
      <c r="T196" s="218">
        <f>S196*H196</f>
        <v>0</v>
      </c>
      <c r="AR196" s="219" t="s">
        <v>238</v>
      </c>
      <c r="AT196" s="219" t="s">
        <v>145</v>
      </c>
      <c r="AU196" s="219" t="s">
        <v>79</v>
      </c>
      <c r="AY196" s="15" t="s">
        <v>142</v>
      </c>
      <c r="BE196" s="220">
        <f>IF(N196="základní",J196,0)</f>
        <v>0</v>
      </c>
      <c r="BF196" s="220">
        <f>IF(N196="snížená",J196,0)</f>
        <v>0</v>
      </c>
      <c r="BG196" s="220">
        <f>IF(N196="zákl. přenesená",J196,0)</f>
        <v>0</v>
      </c>
      <c r="BH196" s="220">
        <f>IF(N196="sníž. přenesená",J196,0)</f>
        <v>0</v>
      </c>
      <c r="BI196" s="220">
        <f>IF(N196="nulová",J196,0)</f>
        <v>0</v>
      </c>
      <c r="BJ196" s="15" t="s">
        <v>150</v>
      </c>
      <c r="BK196" s="220">
        <f>ROUND(I196*H196,2)</f>
        <v>0</v>
      </c>
      <c r="BL196" s="15" t="s">
        <v>238</v>
      </c>
      <c r="BM196" s="219" t="s">
        <v>405</v>
      </c>
    </row>
    <row r="197" s="12" customFormat="1">
      <c r="B197" s="221"/>
      <c r="C197" s="222"/>
      <c r="D197" s="223" t="s">
        <v>152</v>
      </c>
      <c r="E197" s="224" t="s">
        <v>82</v>
      </c>
      <c r="F197" s="225" t="s">
        <v>406</v>
      </c>
      <c r="G197" s="222"/>
      <c r="H197" s="226">
        <v>5.2000000000000002</v>
      </c>
      <c r="I197" s="227"/>
      <c r="J197" s="222"/>
      <c r="K197" s="222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152</v>
      </c>
      <c r="AU197" s="232" t="s">
        <v>79</v>
      </c>
      <c r="AV197" s="12" t="s">
        <v>79</v>
      </c>
      <c r="AW197" s="12" t="s">
        <v>31</v>
      </c>
      <c r="AX197" s="12" t="s">
        <v>32</v>
      </c>
      <c r="AY197" s="232" t="s">
        <v>142</v>
      </c>
    </row>
    <row r="198" s="1" customFormat="1" ht="36" customHeight="1">
      <c r="B198" s="36"/>
      <c r="C198" s="208" t="s">
        <v>407</v>
      </c>
      <c r="D198" s="208" t="s">
        <v>145</v>
      </c>
      <c r="E198" s="209" t="s">
        <v>408</v>
      </c>
      <c r="F198" s="210" t="s">
        <v>409</v>
      </c>
      <c r="G198" s="211" t="s">
        <v>187</v>
      </c>
      <c r="H198" s="212">
        <v>7.04</v>
      </c>
      <c r="I198" s="213"/>
      <c r="J198" s="214">
        <f>ROUND(I198*H198,2)</f>
        <v>0</v>
      </c>
      <c r="K198" s="210" t="s">
        <v>149</v>
      </c>
      <c r="L198" s="41"/>
      <c r="M198" s="215" t="s">
        <v>19</v>
      </c>
      <c r="N198" s="216" t="s">
        <v>43</v>
      </c>
      <c r="O198" s="82"/>
      <c r="P198" s="217">
        <f>O198*H198</f>
        <v>0</v>
      </c>
      <c r="Q198" s="217">
        <v>5.0000000000000002E-05</v>
      </c>
      <c r="R198" s="217">
        <f>Q198*H198</f>
        <v>0.00035200000000000005</v>
      </c>
      <c r="S198" s="217">
        <v>0</v>
      </c>
      <c r="T198" s="218">
        <f>S198*H198</f>
        <v>0</v>
      </c>
      <c r="AR198" s="219" t="s">
        <v>238</v>
      </c>
      <c r="AT198" s="219" t="s">
        <v>145</v>
      </c>
      <c r="AU198" s="219" t="s">
        <v>79</v>
      </c>
      <c r="AY198" s="15" t="s">
        <v>142</v>
      </c>
      <c r="BE198" s="220">
        <f>IF(N198="základní",J198,0)</f>
        <v>0</v>
      </c>
      <c r="BF198" s="220">
        <f>IF(N198="snížená",J198,0)</f>
        <v>0</v>
      </c>
      <c r="BG198" s="220">
        <f>IF(N198="zákl. přenesená",J198,0)</f>
        <v>0</v>
      </c>
      <c r="BH198" s="220">
        <f>IF(N198="sníž. přenesená",J198,0)</f>
        <v>0</v>
      </c>
      <c r="BI198" s="220">
        <f>IF(N198="nulová",J198,0)</f>
        <v>0</v>
      </c>
      <c r="BJ198" s="15" t="s">
        <v>150</v>
      </c>
      <c r="BK198" s="220">
        <f>ROUND(I198*H198,2)</f>
        <v>0</v>
      </c>
      <c r="BL198" s="15" t="s">
        <v>238</v>
      </c>
      <c r="BM198" s="219" t="s">
        <v>410</v>
      </c>
    </row>
    <row r="199" s="12" customFormat="1">
      <c r="B199" s="221"/>
      <c r="C199" s="222"/>
      <c r="D199" s="223" t="s">
        <v>152</v>
      </c>
      <c r="E199" s="224" t="s">
        <v>80</v>
      </c>
      <c r="F199" s="225" t="s">
        <v>411</v>
      </c>
      <c r="G199" s="222"/>
      <c r="H199" s="226">
        <v>7.04</v>
      </c>
      <c r="I199" s="227"/>
      <c r="J199" s="222"/>
      <c r="K199" s="222"/>
      <c r="L199" s="228"/>
      <c r="M199" s="229"/>
      <c r="N199" s="230"/>
      <c r="O199" s="230"/>
      <c r="P199" s="230"/>
      <c r="Q199" s="230"/>
      <c r="R199" s="230"/>
      <c r="S199" s="230"/>
      <c r="T199" s="231"/>
      <c r="AT199" s="232" t="s">
        <v>152</v>
      </c>
      <c r="AU199" s="232" t="s">
        <v>79</v>
      </c>
      <c r="AV199" s="12" t="s">
        <v>79</v>
      </c>
      <c r="AW199" s="12" t="s">
        <v>31</v>
      </c>
      <c r="AX199" s="12" t="s">
        <v>32</v>
      </c>
      <c r="AY199" s="232" t="s">
        <v>142</v>
      </c>
    </row>
    <row r="200" s="1" customFormat="1" ht="36" customHeight="1">
      <c r="B200" s="36"/>
      <c r="C200" s="208" t="s">
        <v>412</v>
      </c>
      <c r="D200" s="208" t="s">
        <v>145</v>
      </c>
      <c r="E200" s="209" t="s">
        <v>408</v>
      </c>
      <c r="F200" s="210" t="s">
        <v>409</v>
      </c>
      <c r="G200" s="211" t="s">
        <v>187</v>
      </c>
      <c r="H200" s="212">
        <v>7.04</v>
      </c>
      <c r="I200" s="213"/>
      <c r="J200" s="214">
        <f>ROUND(I200*H200,2)</f>
        <v>0</v>
      </c>
      <c r="K200" s="210" t="s">
        <v>149</v>
      </c>
      <c r="L200" s="41"/>
      <c r="M200" s="215" t="s">
        <v>19</v>
      </c>
      <c r="N200" s="216" t="s">
        <v>43</v>
      </c>
      <c r="O200" s="82"/>
      <c r="P200" s="217">
        <f>O200*H200</f>
        <v>0</v>
      </c>
      <c r="Q200" s="217">
        <v>5.0000000000000002E-05</v>
      </c>
      <c r="R200" s="217">
        <f>Q200*H200</f>
        <v>0.00035200000000000005</v>
      </c>
      <c r="S200" s="217">
        <v>0</v>
      </c>
      <c r="T200" s="218">
        <f>S200*H200</f>
        <v>0</v>
      </c>
      <c r="AR200" s="219" t="s">
        <v>238</v>
      </c>
      <c r="AT200" s="219" t="s">
        <v>145</v>
      </c>
      <c r="AU200" s="219" t="s">
        <v>79</v>
      </c>
      <c r="AY200" s="15" t="s">
        <v>142</v>
      </c>
      <c r="BE200" s="220">
        <f>IF(N200="základní",J200,0)</f>
        <v>0</v>
      </c>
      <c r="BF200" s="220">
        <f>IF(N200="snížená",J200,0)</f>
        <v>0</v>
      </c>
      <c r="BG200" s="220">
        <f>IF(N200="zákl. přenesená",J200,0)</f>
        <v>0</v>
      </c>
      <c r="BH200" s="220">
        <f>IF(N200="sníž. přenesená",J200,0)</f>
        <v>0</v>
      </c>
      <c r="BI200" s="220">
        <f>IF(N200="nulová",J200,0)</f>
        <v>0</v>
      </c>
      <c r="BJ200" s="15" t="s">
        <v>150</v>
      </c>
      <c r="BK200" s="220">
        <f>ROUND(I200*H200,2)</f>
        <v>0</v>
      </c>
      <c r="BL200" s="15" t="s">
        <v>238</v>
      </c>
      <c r="BM200" s="219" t="s">
        <v>413</v>
      </c>
    </row>
    <row r="201" s="1" customFormat="1" ht="16.5" customHeight="1">
      <c r="B201" s="36"/>
      <c r="C201" s="233" t="s">
        <v>414</v>
      </c>
      <c r="D201" s="233" t="s">
        <v>166</v>
      </c>
      <c r="E201" s="234" t="s">
        <v>415</v>
      </c>
      <c r="F201" s="235" t="s">
        <v>416</v>
      </c>
      <c r="G201" s="236" t="s">
        <v>187</v>
      </c>
      <c r="H201" s="237">
        <v>12.24</v>
      </c>
      <c r="I201" s="238"/>
      <c r="J201" s="239">
        <f>ROUND(I201*H201,2)</f>
        <v>0</v>
      </c>
      <c r="K201" s="235" t="s">
        <v>149</v>
      </c>
      <c r="L201" s="240"/>
      <c r="M201" s="241" t="s">
        <v>19</v>
      </c>
      <c r="N201" s="242" t="s">
        <v>43</v>
      </c>
      <c r="O201" s="82"/>
      <c r="P201" s="217">
        <f>O201*H201</f>
        <v>0</v>
      </c>
      <c r="Q201" s="217">
        <v>0.0019</v>
      </c>
      <c r="R201" s="217">
        <f>Q201*H201</f>
        <v>0.023255999999999999</v>
      </c>
      <c r="S201" s="217">
        <v>0</v>
      </c>
      <c r="T201" s="218">
        <f>S201*H201</f>
        <v>0</v>
      </c>
      <c r="AR201" s="219" t="s">
        <v>307</v>
      </c>
      <c r="AT201" s="219" t="s">
        <v>166</v>
      </c>
      <c r="AU201" s="219" t="s">
        <v>79</v>
      </c>
      <c r="AY201" s="15" t="s">
        <v>142</v>
      </c>
      <c r="BE201" s="220">
        <f>IF(N201="základní",J201,0)</f>
        <v>0</v>
      </c>
      <c r="BF201" s="220">
        <f>IF(N201="snížená",J201,0)</f>
        <v>0</v>
      </c>
      <c r="BG201" s="220">
        <f>IF(N201="zákl. přenesená",J201,0)</f>
        <v>0</v>
      </c>
      <c r="BH201" s="220">
        <f>IF(N201="sníž. přenesená",J201,0)</f>
        <v>0</v>
      </c>
      <c r="BI201" s="220">
        <f>IF(N201="nulová",J201,0)</f>
        <v>0</v>
      </c>
      <c r="BJ201" s="15" t="s">
        <v>150</v>
      </c>
      <c r="BK201" s="220">
        <f>ROUND(I201*H201,2)</f>
        <v>0</v>
      </c>
      <c r="BL201" s="15" t="s">
        <v>238</v>
      </c>
      <c r="BM201" s="219" t="s">
        <v>417</v>
      </c>
    </row>
    <row r="202" s="12" customFormat="1">
      <c r="B202" s="221"/>
      <c r="C202" s="222"/>
      <c r="D202" s="223" t="s">
        <v>152</v>
      </c>
      <c r="E202" s="224" t="s">
        <v>19</v>
      </c>
      <c r="F202" s="225" t="s">
        <v>418</v>
      </c>
      <c r="G202" s="222"/>
      <c r="H202" s="226">
        <v>12.24</v>
      </c>
      <c r="I202" s="227"/>
      <c r="J202" s="222"/>
      <c r="K202" s="222"/>
      <c r="L202" s="228"/>
      <c r="M202" s="229"/>
      <c r="N202" s="230"/>
      <c r="O202" s="230"/>
      <c r="P202" s="230"/>
      <c r="Q202" s="230"/>
      <c r="R202" s="230"/>
      <c r="S202" s="230"/>
      <c r="T202" s="231"/>
      <c r="AT202" s="232" t="s">
        <v>152</v>
      </c>
      <c r="AU202" s="232" t="s">
        <v>79</v>
      </c>
      <c r="AV202" s="12" t="s">
        <v>79</v>
      </c>
      <c r="AW202" s="12" t="s">
        <v>31</v>
      </c>
      <c r="AX202" s="12" t="s">
        <v>32</v>
      </c>
      <c r="AY202" s="232" t="s">
        <v>142</v>
      </c>
    </row>
    <row r="203" s="1" customFormat="1" ht="36" customHeight="1">
      <c r="B203" s="36"/>
      <c r="C203" s="208" t="s">
        <v>419</v>
      </c>
      <c r="D203" s="208" t="s">
        <v>145</v>
      </c>
      <c r="E203" s="209" t="s">
        <v>420</v>
      </c>
      <c r="F203" s="210" t="s">
        <v>421</v>
      </c>
      <c r="G203" s="211" t="s">
        <v>187</v>
      </c>
      <c r="H203" s="212">
        <v>12.24</v>
      </c>
      <c r="I203" s="213"/>
      <c r="J203" s="214">
        <f>ROUND(I203*H203,2)</f>
        <v>0</v>
      </c>
      <c r="K203" s="210" t="s">
        <v>149</v>
      </c>
      <c r="L203" s="41"/>
      <c r="M203" s="215" t="s">
        <v>19</v>
      </c>
      <c r="N203" s="216" t="s">
        <v>43</v>
      </c>
      <c r="O203" s="82"/>
      <c r="P203" s="217">
        <f>O203*H203</f>
        <v>0</v>
      </c>
      <c r="Q203" s="217">
        <v>0</v>
      </c>
      <c r="R203" s="217">
        <f>Q203*H203</f>
        <v>0</v>
      </c>
      <c r="S203" s="217">
        <v>0</v>
      </c>
      <c r="T203" s="218">
        <f>S203*H203</f>
        <v>0</v>
      </c>
      <c r="AR203" s="219" t="s">
        <v>238</v>
      </c>
      <c r="AT203" s="219" t="s">
        <v>145</v>
      </c>
      <c r="AU203" s="219" t="s">
        <v>79</v>
      </c>
      <c r="AY203" s="15" t="s">
        <v>142</v>
      </c>
      <c r="BE203" s="220">
        <f>IF(N203="základní",J203,0)</f>
        <v>0</v>
      </c>
      <c r="BF203" s="220">
        <f>IF(N203="snížená",J203,0)</f>
        <v>0</v>
      </c>
      <c r="BG203" s="220">
        <f>IF(N203="zákl. přenesená",J203,0)</f>
        <v>0</v>
      </c>
      <c r="BH203" s="220">
        <f>IF(N203="sníž. přenesená",J203,0)</f>
        <v>0</v>
      </c>
      <c r="BI203" s="220">
        <f>IF(N203="nulová",J203,0)</f>
        <v>0</v>
      </c>
      <c r="BJ203" s="15" t="s">
        <v>150</v>
      </c>
      <c r="BK203" s="220">
        <f>ROUND(I203*H203,2)</f>
        <v>0</v>
      </c>
      <c r="BL203" s="15" t="s">
        <v>238</v>
      </c>
      <c r="BM203" s="219" t="s">
        <v>422</v>
      </c>
    </row>
    <row r="204" s="1" customFormat="1" ht="36" customHeight="1">
      <c r="B204" s="36"/>
      <c r="C204" s="208" t="s">
        <v>423</v>
      </c>
      <c r="D204" s="208" t="s">
        <v>145</v>
      </c>
      <c r="E204" s="209" t="s">
        <v>424</v>
      </c>
      <c r="F204" s="210" t="s">
        <v>425</v>
      </c>
      <c r="G204" s="211" t="s">
        <v>187</v>
      </c>
      <c r="H204" s="212">
        <v>12.24</v>
      </c>
      <c r="I204" s="213"/>
      <c r="J204" s="214">
        <f>ROUND(I204*H204,2)</f>
        <v>0</v>
      </c>
      <c r="K204" s="210" t="s">
        <v>149</v>
      </c>
      <c r="L204" s="41"/>
      <c r="M204" s="215" t="s">
        <v>19</v>
      </c>
      <c r="N204" s="216" t="s">
        <v>43</v>
      </c>
      <c r="O204" s="82"/>
      <c r="P204" s="217">
        <f>O204*H204</f>
        <v>0</v>
      </c>
      <c r="Q204" s="217">
        <v>0</v>
      </c>
      <c r="R204" s="217">
        <f>Q204*H204</f>
        <v>0</v>
      </c>
      <c r="S204" s="217">
        <v>0</v>
      </c>
      <c r="T204" s="218">
        <f>S204*H204</f>
        <v>0</v>
      </c>
      <c r="AR204" s="219" t="s">
        <v>238</v>
      </c>
      <c r="AT204" s="219" t="s">
        <v>145</v>
      </c>
      <c r="AU204" s="219" t="s">
        <v>79</v>
      </c>
      <c r="AY204" s="15" t="s">
        <v>142</v>
      </c>
      <c r="BE204" s="220">
        <f>IF(N204="základní",J204,0)</f>
        <v>0</v>
      </c>
      <c r="BF204" s="220">
        <f>IF(N204="snížená",J204,0)</f>
        <v>0</v>
      </c>
      <c r="BG204" s="220">
        <f>IF(N204="zákl. přenesená",J204,0)</f>
        <v>0</v>
      </c>
      <c r="BH204" s="220">
        <f>IF(N204="sníž. přenesená",J204,0)</f>
        <v>0</v>
      </c>
      <c r="BI204" s="220">
        <f>IF(N204="nulová",J204,0)</f>
        <v>0</v>
      </c>
      <c r="BJ204" s="15" t="s">
        <v>150</v>
      </c>
      <c r="BK204" s="220">
        <f>ROUND(I204*H204,2)</f>
        <v>0</v>
      </c>
      <c r="BL204" s="15" t="s">
        <v>238</v>
      </c>
      <c r="BM204" s="219" t="s">
        <v>426</v>
      </c>
    </row>
    <row r="205" s="1" customFormat="1" ht="16.5" customHeight="1">
      <c r="B205" s="36"/>
      <c r="C205" s="233" t="s">
        <v>427</v>
      </c>
      <c r="D205" s="233" t="s">
        <v>166</v>
      </c>
      <c r="E205" s="234" t="s">
        <v>428</v>
      </c>
      <c r="F205" s="235" t="s">
        <v>429</v>
      </c>
      <c r="G205" s="236" t="s">
        <v>187</v>
      </c>
      <c r="H205" s="237">
        <v>25.704000000000001</v>
      </c>
      <c r="I205" s="238"/>
      <c r="J205" s="239">
        <f>ROUND(I205*H205,2)</f>
        <v>0</v>
      </c>
      <c r="K205" s="235" t="s">
        <v>149</v>
      </c>
      <c r="L205" s="240"/>
      <c r="M205" s="241" t="s">
        <v>19</v>
      </c>
      <c r="N205" s="242" t="s">
        <v>43</v>
      </c>
      <c r="O205" s="82"/>
      <c r="P205" s="217">
        <f>O205*H205</f>
        <v>0</v>
      </c>
      <c r="Q205" s="217">
        <v>0.00029999999999999997</v>
      </c>
      <c r="R205" s="217">
        <f>Q205*H205</f>
        <v>0.0077111999999999997</v>
      </c>
      <c r="S205" s="217">
        <v>0</v>
      </c>
      <c r="T205" s="218">
        <f>S205*H205</f>
        <v>0</v>
      </c>
      <c r="AR205" s="219" t="s">
        <v>307</v>
      </c>
      <c r="AT205" s="219" t="s">
        <v>166</v>
      </c>
      <c r="AU205" s="219" t="s">
        <v>79</v>
      </c>
      <c r="AY205" s="15" t="s">
        <v>142</v>
      </c>
      <c r="BE205" s="220">
        <f>IF(N205="základní",J205,0)</f>
        <v>0</v>
      </c>
      <c r="BF205" s="220">
        <f>IF(N205="snížená",J205,0)</f>
        <v>0</v>
      </c>
      <c r="BG205" s="220">
        <f>IF(N205="zákl. přenesená",J205,0)</f>
        <v>0</v>
      </c>
      <c r="BH205" s="220">
        <f>IF(N205="sníž. přenesená",J205,0)</f>
        <v>0</v>
      </c>
      <c r="BI205" s="220">
        <f>IF(N205="nulová",J205,0)</f>
        <v>0</v>
      </c>
      <c r="BJ205" s="15" t="s">
        <v>150</v>
      </c>
      <c r="BK205" s="220">
        <f>ROUND(I205*H205,2)</f>
        <v>0</v>
      </c>
      <c r="BL205" s="15" t="s">
        <v>238</v>
      </c>
      <c r="BM205" s="219" t="s">
        <v>430</v>
      </c>
    </row>
    <row r="206" s="12" customFormat="1">
      <c r="B206" s="221"/>
      <c r="C206" s="222"/>
      <c r="D206" s="223" t="s">
        <v>152</v>
      </c>
      <c r="E206" s="222"/>
      <c r="F206" s="225" t="s">
        <v>431</v>
      </c>
      <c r="G206" s="222"/>
      <c r="H206" s="226">
        <v>25.704000000000001</v>
      </c>
      <c r="I206" s="227"/>
      <c r="J206" s="222"/>
      <c r="K206" s="222"/>
      <c r="L206" s="228"/>
      <c r="M206" s="229"/>
      <c r="N206" s="230"/>
      <c r="O206" s="230"/>
      <c r="P206" s="230"/>
      <c r="Q206" s="230"/>
      <c r="R206" s="230"/>
      <c r="S206" s="230"/>
      <c r="T206" s="231"/>
      <c r="AT206" s="232" t="s">
        <v>152</v>
      </c>
      <c r="AU206" s="232" t="s">
        <v>79</v>
      </c>
      <c r="AV206" s="12" t="s">
        <v>79</v>
      </c>
      <c r="AW206" s="12" t="s">
        <v>4</v>
      </c>
      <c r="AX206" s="12" t="s">
        <v>32</v>
      </c>
      <c r="AY206" s="232" t="s">
        <v>142</v>
      </c>
    </row>
    <row r="207" s="1" customFormat="1" ht="36" customHeight="1">
      <c r="B207" s="36"/>
      <c r="C207" s="208" t="s">
        <v>432</v>
      </c>
      <c r="D207" s="208" t="s">
        <v>145</v>
      </c>
      <c r="E207" s="209" t="s">
        <v>433</v>
      </c>
      <c r="F207" s="210" t="s">
        <v>434</v>
      </c>
      <c r="G207" s="211" t="s">
        <v>198</v>
      </c>
      <c r="H207" s="212">
        <v>24.800000000000001</v>
      </c>
      <c r="I207" s="213"/>
      <c r="J207" s="214">
        <f>ROUND(I207*H207,2)</f>
        <v>0</v>
      </c>
      <c r="K207" s="210" t="s">
        <v>149</v>
      </c>
      <c r="L207" s="41"/>
      <c r="M207" s="215" t="s">
        <v>19</v>
      </c>
      <c r="N207" s="216" t="s">
        <v>43</v>
      </c>
      <c r="O207" s="82"/>
      <c r="P207" s="217">
        <f>O207*H207</f>
        <v>0</v>
      </c>
      <c r="Q207" s="217">
        <v>0</v>
      </c>
      <c r="R207" s="217">
        <f>Q207*H207</f>
        <v>0</v>
      </c>
      <c r="S207" s="217">
        <v>0</v>
      </c>
      <c r="T207" s="218">
        <f>S207*H207</f>
        <v>0</v>
      </c>
      <c r="AR207" s="219" t="s">
        <v>238</v>
      </c>
      <c r="AT207" s="219" t="s">
        <v>145</v>
      </c>
      <c r="AU207" s="219" t="s">
        <v>79</v>
      </c>
      <c r="AY207" s="15" t="s">
        <v>142</v>
      </c>
      <c r="BE207" s="220">
        <f>IF(N207="základní",J207,0)</f>
        <v>0</v>
      </c>
      <c r="BF207" s="220">
        <f>IF(N207="snížená",J207,0)</f>
        <v>0</v>
      </c>
      <c r="BG207" s="220">
        <f>IF(N207="zákl. přenesená",J207,0)</f>
        <v>0</v>
      </c>
      <c r="BH207" s="220">
        <f>IF(N207="sníž. přenesená",J207,0)</f>
        <v>0</v>
      </c>
      <c r="BI207" s="220">
        <f>IF(N207="nulová",J207,0)</f>
        <v>0</v>
      </c>
      <c r="BJ207" s="15" t="s">
        <v>150</v>
      </c>
      <c r="BK207" s="220">
        <f>ROUND(I207*H207,2)</f>
        <v>0</v>
      </c>
      <c r="BL207" s="15" t="s">
        <v>238</v>
      </c>
      <c r="BM207" s="219" t="s">
        <v>435</v>
      </c>
    </row>
    <row r="208" s="12" customFormat="1">
      <c r="B208" s="221"/>
      <c r="C208" s="222"/>
      <c r="D208" s="223" t="s">
        <v>152</v>
      </c>
      <c r="E208" s="224" t="s">
        <v>19</v>
      </c>
      <c r="F208" s="225" t="s">
        <v>436</v>
      </c>
      <c r="G208" s="222"/>
      <c r="H208" s="226">
        <v>24.800000000000001</v>
      </c>
      <c r="I208" s="227"/>
      <c r="J208" s="222"/>
      <c r="K208" s="222"/>
      <c r="L208" s="228"/>
      <c r="M208" s="229"/>
      <c r="N208" s="230"/>
      <c r="O208" s="230"/>
      <c r="P208" s="230"/>
      <c r="Q208" s="230"/>
      <c r="R208" s="230"/>
      <c r="S208" s="230"/>
      <c r="T208" s="231"/>
      <c r="AT208" s="232" t="s">
        <v>152</v>
      </c>
      <c r="AU208" s="232" t="s">
        <v>79</v>
      </c>
      <c r="AV208" s="12" t="s">
        <v>79</v>
      </c>
      <c r="AW208" s="12" t="s">
        <v>31</v>
      </c>
      <c r="AX208" s="12" t="s">
        <v>32</v>
      </c>
      <c r="AY208" s="232" t="s">
        <v>142</v>
      </c>
    </row>
    <row r="209" s="1" customFormat="1" ht="24" customHeight="1">
      <c r="B209" s="36"/>
      <c r="C209" s="233" t="s">
        <v>437</v>
      </c>
      <c r="D209" s="233" t="s">
        <v>166</v>
      </c>
      <c r="E209" s="234" t="s">
        <v>438</v>
      </c>
      <c r="F209" s="235" t="s">
        <v>439</v>
      </c>
      <c r="G209" s="236" t="s">
        <v>198</v>
      </c>
      <c r="H209" s="237">
        <v>27.280000000000001</v>
      </c>
      <c r="I209" s="238"/>
      <c r="J209" s="239">
        <f>ROUND(I209*H209,2)</f>
        <v>0</v>
      </c>
      <c r="K209" s="235" t="s">
        <v>149</v>
      </c>
      <c r="L209" s="240"/>
      <c r="M209" s="241" t="s">
        <v>19</v>
      </c>
      <c r="N209" s="242" t="s">
        <v>43</v>
      </c>
      <c r="O209" s="82"/>
      <c r="P209" s="217">
        <f>O209*H209</f>
        <v>0</v>
      </c>
      <c r="Q209" s="217">
        <v>0.00040000000000000002</v>
      </c>
      <c r="R209" s="217">
        <f>Q209*H209</f>
        <v>0.010912000000000002</v>
      </c>
      <c r="S209" s="217">
        <v>0</v>
      </c>
      <c r="T209" s="218">
        <f>S209*H209</f>
        <v>0</v>
      </c>
      <c r="AR209" s="219" t="s">
        <v>307</v>
      </c>
      <c r="AT209" s="219" t="s">
        <v>166</v>
      </c>
      <c r="AU209" s="219" t="s">
        <v>79</v>
      </c>
      <c r="AY209" s="15" t="s">
        <v>142</v>
      </c>
      <c r="BE209" s="220">
        <f>IF(N209="základní",J209,0)</f>
        <v>0</v>
      </c>
      <c r="BF209" s="220">
        <f>IF(N209="snížená",J209,0)</f>
        <v>0</v>
      </c>
      <c r="BG209" s="220">
        <f>IF(N209="zákl. přenesená",J209,0)</f>
        <v>0</v>
      </c>
      <c r="BH209" s="220">
        <f>IF(N209="sníž. přenesená",J209,0)</f>
        <v>0</v>
      </c>
      <c r="BI209" s="220">
        <f>IF(N209="nulová",J209,0)</f>
        <v>0</v>
      </c>
      <c r="BJ209" s="15" t="s">
        <v>150</v>
      </c>
      <c r="BK209" s="220">
        <f>ROUND(I209*H209,2)</f>
        <v>0</v>
      </c>
      <c r="BL209" s="15" t="s">
        <v>238</v>
      </c>
      <c r="BM209" s="219" t="s">
        <v>440</v>
      </c>
    </row>
    <row r="210" s="12" customFormat="1">
      <c r="B210" s="221"/>
      <c r="C210" s="222"/>
      <c r="D210" s="223" t="s">
        <v>152</v>
      </c>
      <c r="E210" s="222"/>
      <c r="F210" s="225" t="s">
        <v>441</v>
      </c>
      <c r="G210" s="222"/>
      <c r="H210" s="226">
        <v>27.280000000000001</v>
      </c>
      <c r="I210" s="227"/>
      <c r="J210" s="222"/>
      <c r="K210" s="222"/>
      <c r="L210" s="228"/>
      <c r="M210" s="229"/>
      <c r="N210" s="230"/>
      <c r="O210" s="230"/>
      <c r="P210" s="230"/>
      <c r="Q210" s="230"/>
      <c r="R210" s="230"/>
      <c r="S210" s="230"/>
      <c r="T210" s="231"/>
      <c r="AT210" s="232" t="s">
        <v>152</v>
      </c>
      <c r="AU210" s="232" t="s">
        <v>79</v>
      </c>
      <c r="AV210" s="12" t="s">
        <v>79</v>
      </c>
      <c r="AW210" s="12" t="s">
        <v>4</v>
      </c>
      <c r="AX210" s="12" t="s">
        <v>32</v>
      </c>
      <c r="AY210" s="232" t="s">
        <v>142</v>
      </c>
    </row>
    <row r="211" s="11" customFormat="1" ht="22.8" customHeight="1">
      <c r="B211" s="192"/>
      <c r="C211" s="193"/>
      <c r="D211" s="194" t="s">
        <v>69</v>
      </c>
      <c r="E211" s="206" t="s">
        <v>442</v>
      </c>
      <c r="F211" s="206" t="s">
        <v>443</v>
      </c>
      <c r="G211" s="193"/>
      <c r="H211" s="193"/>
      <c r="I211" s="196"/>
      <c r="J211" s="207">
        <f>BK211</f>
        <v>0</v>
      </c>
      <c r="K211" s="193"/>
      <c r="L211" s="198"/>
      <c r="M211" s="199"/>
      <c r="N211" s="200"/>
      <c r="O211" s="200"/>
      <c r="P211" s="201">
        <f>SUM(P212:P216)</f>
        <v>0</v>
      </c>
      <c r="Q211" s="200"/>
      <c r="R211" s="201">
        <f>SUM(R212:R216)</f>
        <v>0.024048</v>
      </c>
      <c r="S211" s="200"/>
      <c r="T211" s="202">
        <f>SUM(T212:T216)</f>
        <v>0</v>
      </c>
      <c r="AR211" s="203" t="s">
        <v>79</v>
      </c>
      <c r="AT211" s="204" t="s">
        <v>69</v>
      </c>
      <c r="AU211" s="204" t="s">
        <v>32</v>
      </c>
      <c r="AY211" s="203" t="s">
        <v>142</v>
      </c>
      <c r="BK211" s="205">
        <f>SUM(BK212:BK216)</f>
        <v>0</v>
      </c>
    </row>
    <row r="212" s="1" customFormat="1" ht="36" customHeight="1">
      <c r="B212" s="36"/>
      <c r="C212" s="208" t="s">
        <v>444</v>
      </c>
      <c r="D212" s="208" t="s">
        <v>145</v>
      </c>
      <c r="E212" s="209" t="s">
        <v>445</v>
      </c>
      <c r="F212" s="210" t="s">
        <v>446</v>
      </c>
      <c r="G212" s="211" t="s">
        <v>187</v>
      </c>
      <c r="H212" s="212">
        <v>4</v>
      </c>
      <c r="I212" s="213"/>
      <c r="J212" s="214">
        <f>ROUND(I212*H212,2)</f>
        <v>0</v>
      </c>
      <c r="K212" s="210" t="s">
        <v>162</v>
      </c>
      <c r="L212" s="41"/>
      <c r="M212" s="215" t="s">
        <v>19</v>
      </c>
      <c r="N212" s="216" t="s">
        <v>43</v>
      </c>
      <c r="O212" s="82"/>
      <c r="P212" s="217">
        <f>O212*H212</f>
        <v>0</v>
      </c>
      <c r="Q212" s="217">
        <v>0.00029999999999999997</v>
      </c>
      <c r="R212" s="217">
        <f>Q212*H212</f>
        <v>0.0011999999999999999</v>
      </c>
      <c r="S212" s="217">
        <v>0</v>
      </c>
      <c r="T212" s="218">
        <f>S212*H212</f>
        <v>0</v>
      </c>
      <c r="AR212" s="219" t="s">
        <v>238</v>
      </c>
      <c r="AT212" s="219" t="s">
        <v>145</v>
      </c>
      <c r="AU212" s="219" t="s">
        <v>79</v>
      </c>
      <c r="AY212" s="15" t="s">
        <v>142</v>
      </c>
      <c r="BE212" s="220">
        <f>IF(N212="základní",J212,0)</f>
        <v>0</v>
      </c>
      <c r="BF212" s="220">
        <f>IF(N212="snížená",J212,0)</f>
        <v>0</v>
      </c>
      <c r="BG212" s="220">
        <f>IF(N212="zákl. přenesená",J212,0)</f>
        <v>0</v>
      </c>
      <c r="BH212" s="220">
        <f>IF(N212="sníž. přenesená",J212,0)</f>
        <v>0</v>
      </c>
      <c r="BI212" s="220">
        <f>IF(N212="nulová",J212,0)</f>
        <v>0</v>
      </c>
      <c r="BJ212" s="15" t="s">
        <v>150</v>
      </c>
      <c r="BK212" s="220">
        <f>ROUND(I212*H212,2)</f>
        <v>0</v>
      </c>
      <c r="BL212" s="15" t="s">
        <v>238</v>
      </c>
      <c r="BM212" s="219" t="s">
        <v>447</v>
      </c>
    </row>
    <row r="213" s="12" customFormat="1">
      <c r="B213" s="221"/>
      <c r="C213" s="222"/>
      <c r="D213" s="223" t="s">
        <v>152</v>
      </c>
      <c r="E213" s="224" t="s">
        <v>19</v>
      </c>
      <c r="F213" s="225" t="s">
        <v>448</v>
      </c>
      <c r="G213" s="222"/>
      <c r="H213" s="226">
        <v>4</v>
      </c>
      <c r="I213" s="227"/>
      <c r="J213" s="222"/>
      <c r="K213" s="222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152</v>
      </c>
      <c r="AU213" s="232" t="s">
        <v>79</v>
      </c>
      <c r="AV213" s="12" t="s">
        <v>79</v>
      </c>
      <c r="AW213" s="12" t="s">
        <v>31</v>
      </c>
      <c r="AX213" s="12" t="s">
        <v>32</v>
      </c>
      <c r="AY213" s="232" t="s">
        <v>142</v>
      </c>
    </row>
    <row r="214" s="1" customFormat="1" ht="24" customHeight="1">
      <c r="B214" s="36"/>
      <c r="C214" s="233" t="s">
        <v>449</v>
      </c>
      <c r="D214" s="233" t="s">
        <v>166</v>
      </c>
      <c r="E214" s="234" t="s">
        <v>450</v>
      </c>
      <c r="F214" s="235" t="s">
        <v>451</v>
      </c>
      <c r="G214" s="236" t="s">
        <v>187</v>
      </c>
      <c r="H214" s="237">
        <v>4.0800000000000001</v>
      </c>
      <c r="I214" s="238"/>
      <c r="J214" s="239">
        <f>ROUND(I214*H214,2)</f>
        <v>0</v>
      </c>
      <c r="K214" s="235" t="s">
        <v>162</v>
      </c>
      <c r="L214" s="240"/>
      <c r="M214" s="241" t="s">
        <v>19</v>
      </c>
      <c r="N214" s="242" t="s">
        <v>43</v>
      </c>
      <c r="O214" s="82"/>
      <c r="P214" s="217">
        <f>O214*H214</f>
        <v>0</v>
      </c>
      <c r="Q214" s="217">
        <v>0.0055999999999999999</v>
      </c>
      <c r="R214" s="217">
        <f>Q214*H214</f>
        <v>0.022848</v>
      </c>
      <c r="S214" s="217">
        <v>0</v>
      </c>
      <c r="T214" s="218">
        <f>S214*H214</f>
        <v>0</v>
      </c>
      <c r="AR214" s="219" t="s">
        <v>307</v>
      </c>
      <c r="AT214" s="219" t="s">
        <v>166</v>
      </c>
      <c r="AU214" s="219" t="s">
        <v>79</v>
      </c>
      <c r="AY214" s="15" t="s">
        <v>142</v>
      </c>
      <c r="BE214" s="220">
        <f>IF(N214="základní",J214,0)</f>
        <v>0</v>
      </c>
      <c r="BF214" s="220">
        <f>IF(N214="snížená",J214,0)</f>
        <v>0</v>
      </c>
      <c r="BG214" s="220">
        <f>IF(N214="zákl. přenesená",J214,0)</f>
        <v>0</v>
      </c>
      <c r="BH214" s="220">
        <f>IF(N214="sníž. přenesená",J214,0)</f>
        <v>0</v>
      </c>
      <c r="BI214" s="220">
        <f>IF(N214="nulová",J214,0)</f>
        <v>0</v>
      </c>
      <c r="BJ214" s="15" t="s">
        <v>150</v>
      </c>
      <c r="BK214" s="220">
        <f>ROUND(I214*H214,2)</f>
        <v>0</v>
      </c>
      <c r="BL214" s="15" t="s">
        <v>238</v>
      </c>
      <c r="BM214" s="219" t="s">
        <v>452</v>
      </c>
    </row>
    <row r="215" s="12" customFormat="1">
      <c r="B215" s="221"/>
      <c r="C215" s="222"/>
      <c r="D215" s="223" t="s">
        <v>152</v>
      </c>
      <c r="E215" s="222"/>
      <c r="F215" s="225" t="s">
        <v>453</v>
      </c>
      <c r="G215" s="222"/>
      <c r="H215" s="226">
        <v>4.0800000000000001</v>
      </c>
      <c r="I215" s="227"/>
      <c r="J215" s="222"/>
      <c r="K215" s="222"/>
      <c r="L215" s="228"/>
      <c r="M215" s="229"/>
      <c r="N215" s="230"/>
      <c r="O215" s="230"/>
      <c r="P215" s="230"/>
      <c r="Q215" s="230"/>
      <c r="R215" s="230"/>
      <c r="S215" s="230"/>
      <c r="T215" s="231"/>
      <c r="AT215" s="232" t="s">
        <v>152</v>
      </c>
      <c r="AU215" s="232" t="s">
        <v>79</v>
      </c>
      <c r="AV215" s="12" t="s">
        <v>79</v>
      </c>
      <c r="AW215" s="12" t="s">
        <v>4</v>
      </c>
      <c r="AX215" s="12" t="s">
        <v>32</v>
      </c>
      <c r="AY215" s="232" t="s">
        <v>142</v>
      </c>
    </row>
    <row r="216" s="1" customFormat="1" ht="36" customHeight="1">
      <c r="B216" s="36"/>
      <c r="C216" s="208" t="s">
        <v>454</v>
      </c>
      <c r="D216" s="208" t="s">
        <v>145</v>
      </c>
      <c r="E216" s="209" t="s">
        <v>455</v>
      </c>
      <c r="F216" s="210" t="s">
        <v>456</v>
      </c>
      <c r="G216" s="211" t="s">
        <v>169</v>
      </c>
      <c r="H216" s="212">
        <v>0.024</v>
      </c>
      <c r="I216" s="213"/>
      <c r="J216" s="214">
        <f>ROUND(I216*H216,2)</f>
        <v>0</v>
      </c>
      <c r="K216" s="210" t="s">
        <v>149</v>
      </c>
      <c r="L216" s="41"/>
      <c r="M216" s="215" t="s">
        <v>19</v>
      </c>
      <c r="N216" s="216" t="s">
        <v>43</v>
      </c>
      <c r="O216" s="82"/>
      <c r="P216" s="217">
        <f>O216*H216</f>
        <v>0</v>
      </c>
      <c r="Q216" s="217">
        <v>0</v>
      </c>
      <c r="R216" s="217">
        <f>Q216*H216</f>
        <v>0</v>
      </c>
      <c r="S216" s="217">
        <v>0</v>
      </c>
      <c r="T216" s="218">
        <f>S216*H216</f>
        <v>0</v>
      </c>
      <c r="AR216" s="219" t="s">
        <v>238</v>
      </c>
      <c r="AT216" s="219" t="s">
        <v>145</v>
      </c>
      <c r="AU216" s="219" t="s">
        <v>79</v>
      </c>
      <c r="AY216" s="15" t="s">
        <v>142</v>
      </c>
      <c r="BE216" s="220">
        <f>IF(N216="základní",J216,0)</f>
        <v>0</v>
      </c>
      <c r="BF216" s="220">
        <f>IF(N216="snížená",J216,0)</f>
        <v>0</v>
      </c>
      <c r="BG216" s="220">
        <f>IF(N216="zákl. přenesená",J216,0)</f>
        <v>0</v>
      </c>
      <c r="BH216" s="220">
        <f>IF(N216="sníž. přenesená",J216,0)</f>
        <v>0</v>
      </c>
      <c r="BI216" s="220">
        <f>IF(N216="nulová",J216,0)</f>
        <v>0</v>
      </c>
      <c r="BJ216" s="15" t="s">
        <v>150</v>
      </c>
      <c r="BK216" s="220">
        <f>ROUND(I216*H216,2)</f>
        <v>0</v>
      </c>
      <c r="BL216" s="15" t="s">
        <v>238</v>
      </c>
      <c r="BM216" s="219" t="s">
        <v>457</v>
      </c>
    </row>
    <row r="217" s="11" customFormat="1" ht="22.8" customHeight="1">
      <c r="B217" s="192"/>
      <c r="C217" s="193"/>
      <c r="D217" s="194" t="s">
        <v>69</v>
      </c>
      <c r="E217" s="206" t="s">
        <v>458</v>
      </c>
      <c r="F217" s="206" t="s">
        <v>459</v>
      </c>
      <c r="G217" s="193"/>
      <c r="H217" s="193"/>
      <c r="I217" s="196"/>
      <c r="J217" s="207">
        <f>BK217</f>
        <v>0</v>
      </c>
      <c r="K217" s="193"/>
      <c r="L217" s="198"/>
      <c r="M217" s="199"/>
      <c r="N217" s="200"/>
      <c r="O217" s="200"/>
      <c r="P217" s="201">
        <f>P218</f>
        <v>0</v>
      </c>
      <c r="Q217" s="200"/>
      <c r="R217" s="201">
        <f>R218</f>
        <v>0</v>
      </c>
      <c r="S217" s="200"/>
      <c r="T217" s="202">
        <f>T218</f>
        <v>0</v>
      </c>
      <c r="AR217" s="203" t="s">
        <v>79</v>
      </c>
      <c r="AT217" s="204" t="s">
        <v>69</v>
      </c>
      <c r="AU217" s="204" t="s">
        <v>32</v>
      </c>
      <c r="AY217" s="203" t="s">
        <v>142</v>
      </c>
      <c r="BK217" s="205">
        <f>BK218</f>
        <v>0</v>
      </c>
    </row>
    <row r="218" s="1" customFormat="1" ht="24" customHeight="1">
      <c r="B218" s="36"/>
      <c r="C218" s="208" t="s">
        <v>460</v>
      </c>
      <c r="D218" s="208" t="s">
        <v>145</v>
      </c>
      <c r="E218" s="209" t="s">
        <v>461</v>
      </c>
      <c r="F218" s="210" t="s">
        <v>462</v>
      </c>
      <c r="G218" s="211" t="s">
        <v>463</v>
      </c>
      <c r="H218" s="212">
        <v>10</v>
      </c>
      <c r="I218" s="213"/>
      <c r="J218" s="214">
        <f>ROUND(I218*H218,2)</f>
        <v>0</v>
      </c>
      <c r="K218" s="210" t="s">
        <v>19</v>
      </c>
      <c r="L218" s="41"/>
      <c r="M218" s="215" t="s">
        <v>19</v>
      </c>
      <c r="N218" s="216" t="s">
        <v>43</v>
      </c>
      <c r="O218" s="82"/>
      <c r="P218" s="217">
        <f>O218*H218</f>
        <v>0</v>
      </c>
      <c r="Q218" s="217">
        <v>0</v>
      </c>
      <c r="R218" s="217">
        <f>Q218*H218</f>
        <v>0</v>
      </c>
      <c r="S218" s="217">
        <v>0</v>
      </c>
      <c r="T218" s="218">
        <f>S218*H218</f>
        <v>0</v>
      </c>
      <c r="AR218" s="219" t="s">
        <v>238</v>
      </c>
      <c r="AT218" s="219" t="s">
        <v>145</v>
      </c>
      <c r="AU218" s="219" t="s">
        <v>79</v>
      </c>
      <c r="AY218" s="15" t="s">
        <v>142</v>
      </c>
      <c r="BE218" s="220">
        <f>IF(N218="základní",J218,0)</f>
        <v>0</v>
      </c>
      <c r="BF218" s="220">
        <f>IF(N218="snížená",J218,0)</f>
        <v>0</v>
      </c>
      <c r="BG218" s="220">
        <f>IF(N218="zákl. přenesená",J218,0)</f>
        <v>0</v>
      </c>
      <c r="BH218" s="220">
        <f>IF(N218="sníž. přenesená",J218,0)</f>
        <v>0</v>
      </c>
      <c r="BI218" s="220">
        <f>IF(N218="nulová",J218,0)</f>
        <v>0</v>
      </c>
      <c r="BJ218" s="15" t="s">
        <v>150</v>
      </c>
      <c r="BK218" s="220">
        <f>ROUND(I218*H218,2)</f>
        <v>0</v>
      </c>
      <c r="BL218" s="15" t="s">
        <v>238</v>
      </c>
      <c r="BM218" s="219" t="s">
        <v>464</v>
      </c>
    </row>
    <row r="219" s="11" customFormat="1" ht="22.8" customHeight="1">
      <c r="B219" s="192"/>
      <c r="C219" s="193"/>
      <c r="D219" s="194" t="s">
        <v>69</v>
      </c>
      <c r="E219" s="206" t="s">
        <v>465</v>
      </c>
      <c r="F219" s="206" t="s">
        <v>466</v>
      </c>
      <c r="G219" s="193"/>
      <c r="H219" s="193"/>
      <c r="I219" s="196"/>
      <c r="J219" s="207">
        <f>BK219</f>
        <v>0</v>
      </c>
      <c r="K219" s="193"/>
      <c r="L219" s="198"/>
      <c r="M219" s="199"/>
      <c r="N219" s="200"/>
      <c r="O219" s="200"/>
      <c r="P219" s="201">
        <f>SUM(P220:P255)</f>
        <v>0</v>
      </c>
      <c r="Q219" s="200"/>
      <c r="R219" s="201">
        <f>SUM(R220:R255)</f>
        <v>0.36428882000000007</v>
      </c>
      <c r="S219" s="200"/>
      <c r="T219" s="202">
        <f>SUM(T220:T255)</f>
        <v>0</v>
      </c>
      <c r="AR219" s="203" t="s">
        <v>79</v>
      </c>
      <c r="AT219" s="204" t="s">
        <v>69</v>
      </c>
      <c r="AU219" s="204" t="s">
        <v>32</v>
      </c>
      <c r="AY219" s="203" t="s">
        <v>142</v>
      </c>
      <c r="BK219" s="205">
        <f>SUM(BK220:BK255)</f>
        <v>0</v>
      </c>
    </row>
    <row r="220" s="1" customFormat="1" ht="36" customHeight="1">
      <c r="B220" s="36"/>
      <c r="C220" s="208" t="s">
        <v>467</v>
      </c>
      <c r="D220" s="208" t="s">
        <v>145</v>
      </c>
      <c r="E220" s="209" t="s">
        <v>468</v>
      </c>
      <c r="F220" s="210" t="s">
        <v>469</v>
      </c>
      <c r="G220" s="211" t="s">
        <v>198</v>
      </c>
      <c r="H220" s="212">
        <v>7</v>
      </c>
      <c r="I220" s="213"/>
      <c r="J220" s="214">
        <f>ROUND(I220*H220,2)</f>
        <v>0</v>
      </c>
      <c r="K220" s="210" t="s">
        <v>162</v>
      </c>
      <c r="L220" s="41"/>
      <c r="M220" s="215" t="s">
        <v>19</v>
      </c>
      <c r="N220" s="216" t="s">
        <v>43</v>
      </c>
      <c r="O220" s="82"/>
      <c r="P220" s="217">
        <f>O220*H220</f>
        <v>0</v>
      </c>
      <c r="Q220" s="217">
        <v>0</v>
      </c>
      <c r="R220" s="217">
        <f>Q220*H220</f>
        <v>0</v>
      </c>
      <c r="S220" s="217">
        <v>0</v>
      </c>
      <c r="T220" s="218">
        <f>S220*H220</f>
        <v>0</v>
      </c>
      <c r="AR220" s="219" t="s">
        <v>238</v>
      </c>
      <c r="AT220" s="219" t="s">
        <v>145</v>
      </c>
      <c r="AU220" s="219" t="s">
        <v>79</v>
      </c>
      <c r="AY220" s="15" t="s">
        <v>142</v>
      </c>
      <c r="BE220" s="220">
        <f>IF(N220="základní",J220,0)</f>
        <v>0</v>
      </c>
      <c r="BF220" s="220">
        <f>IF(N220="snížená",J220,0)</f>
        <v>0</v>
      </c>
      <c r="BG220" s="220">
        <f>IF(N220="zákl. přenesená",J220,0)</f>
        <v>0</v>
      </c>
      <c r="BH220" s="220">
        <f>IF(N220="sníž. přenesená",J220,0)</f>
        <v>0</v>
      </c>
      <c r="BI220" s="220">
        <f>IF(N220="nulová",J220,0)</f>
        <v>0</v>
      </c>
      <c r="BJ220" s="15" t="s">
        <v>150</v>
      </c>
      <c r="BK220" s="220">
        <f>ROUND(I220*H220,2)</f>
        <v>0</v>
      </c>
      <c r="BL220" s="15" t="s">
        <v>238</v>
      </c>
      <c r="BM220" s="219" t="s">
        <v>470</v>
      </c>
    </row>
    <row r="221" s="12" customFormat="1">
      <c r="B221" s="221"/>
      <c r="C221" s="222"/>
      <c r="D221" s="223" t="s">
        <v>152</v>
      </c>
      <c r="E221" s="224" t="s">
        <v>19</v>
      </c>
      <c r="F221" s="225" t="s">
        <v>471</v>
      </c>
      <c r="G221" s="222"/>
      <c r="H221" s="226">
        <v>7</v>
      </c>
      <c r="I221" s="227"/>
      <c r="J221" s="222"/>
      <c r="K221" s="222"/>
      <c r="L221" s="228"/>
      <c r="M221" s="229"/>
      <c r="N221" s="230"/>
      <c r="O221" s="230"/>
      <c r="P221" s="230"/>
      <c r="Q221" s="230"/>
      <c r="R221" s="230"/>
      <c r="S221" s="230"/>
      <c r="T221" s="231"/>
      <c r="AT221" s="232" t="s">
        <v>152</v>
      </c>
      <c r="AU221" s="232" t="s">
        <v>79</v>
      </c>
      <c r="AV221" s="12" t="s">
        <v>79</v>
      </c>
      <c r="AW221" s="12" t="s">
        <v>31</v>
      </c>
      <c r="AX221" s="12" t="s">
        <v>32</v>
      </c>
      <c r="AY221" s="232" t="s">
        <v>142</v>
      </c>
    </row>
    <row r="222" s="1" customFormat="1" ht="36" customHeight="1">
      <c r="B222" s="36"/>
      <c r="C222" s="208" t="s">
        <v>472</v>
      </c>
      <c r="D222" s="208" t="s">
        <v>145</v>
      </c>
      <c r="E222" s="209" t="s">
        <v>473</v>
      </c>
      <c r="F222" s="210" t="s">
        <v>474</v>
      </c>
      <c r="G222" s="211" t="s">
        <v>193</v>
      </c>
      <c r="H222" s="212">
        <v>14</v>
      </c>
      <c r="I222" s="213"/>
      <c r="J222" s="214">
        <f>ROUND(I222*H222,2)</f>
        <v>0</v>
      </c>
      <c r="K222" s="210" t="s">
        <v>162</v>
      </c>
      <c r="L222" s="41"/>
      <c r="M222" s="215" t="s">
        <v>19</v>
      </c>
      <c r="N222" s="216" t="s">
        <v>43</v>
      </c>
      <c r="O222" s="82"/>
      <c r="P222" s="217">
        <f>O222*H222</f>
        <v>0</v>
      </c>
      <c r="Q222" s="217">
        <v>0</v>
      </c>
      <c r="R222" s="217">
        <f>Q222*H222</f>
        <v>0</v>
      </c>
      <c r="S222" s="217">
        <v>0</v>
      </c>
      <c r="T222" s="218">
        <f>S222*H222</f>
        <v>0</v>
      </c>
      <c r="AR222" s="219" t="s">
        <v>238</v>
      </c>
      <c r="AT222" s="219" t="s">
        <v>145</v>
      </c>
      <c r="AU222" s="219" t="s">
        <v>79</v>
      </c>
      <c r="AY222" s="15" t="s">
        <v>142</v>
      </c>
      <c r="BE222" s="220">
        <f>IF(N222="základní",J222,0)</f>
        <v>0</v>
      </c>
      <c r="BF222" s="220">
        <f>IF(N222="snížená",J222,0)</f>
        <v>0</v>
      </c>
      <c r="BG222" s="220">
        <f>IF(N222="zákl. přenesená",J222,0)</f>
        <v>0</v>
      </c>
      <c r="BH222" s="220">
        <f>IF(N222="sníž. přenesená",J222,0)</f>
        <v>0</v>
      </c>
      <c r="BI222" s="220">
        <f>IF(N222="nulová",J222,0)</f>
        <v>0</v>
      </c>
      <c r="BJ222" s="15" t="s">
        <v>150</v>
      </c>
      <c r="BK222" s="220">
        <f>ROUND(I222*H222,2)</f>
        <v>0</v>
      </c>
      <c r="BL222" s="15" t="s">
        <v>238</v>
      </c>
      <c r="BM222" s="219" t="s">
        <v>475</v>
      </c>
    </row>
    <row r="223" s="1" customFormat="1" ht="36" customHeight="1">
      <c r="B223" s="36"/>
      <c r="C223" s="208" t="s">
        <v>476</v>
      </c>
      <c r="D223" s="208" t="s">
        <v>145</v>
      </c>
      <c r="E223" s="209" t="s">
        <v>477</v>
      </c>
      <c r="F223" s="210" t="s">
        <v>478</v>
      </c>
      <c r="G223" s="211" t="s">
        <v>148</v>
      </c>
      <c r="H223" s="212">
        <v>0.54500000000000004</v>
      </c>
      <c r="I223" s="213"/>
      <c r="J223" s="214">
        <f>ROUND(I223*H223,2)</f>
        <v>0</v>
      </c>
      <c r="K223" s="210" t="s">
        <v>162</v>
      </c>
      <c r="L223" s="41"/>
      <c r="M223" s="215" t="s">
        <v>19</v>
      </c>
      <c r="N223" s="216" t="s">
        <v>43</v>
      </c>
      <c r="O223" s="82"/>
      <c r="P223" s="217">
        <f>O223*H223</f>
        <v>0</v>
      </c>
      <c r="Q223" s="217">
        <v>0.00189</v>
      </c>
      <c r="R223" s="217">
        <f>Q223*H223</f>
        <v>0.00103005</v>
      </c>
      <c r="S223" s="217">
        <v>0</v>
      </c>
      <c r="T223" s="218">
        <f>S223*H223</f>
        <v>0</v>
      </c>
      <c r="AR223" s="219" t="s">
        <v>238</v>
      </c>
      <c r="AT223" s="219" t="s">
        <v>145</v>
      </c>
      <c r="AU223" s="219" t="s">
        <v>79</v>
      </c>
      <c r="AY223" s="15" t="s">
        <v>142</v>
      </c>
      <c r="BE223" s="220">
        <f>IF(N223="základní",J223,0)</f>
        <v>0</v>
      </c>
      <c r="BF223" s="220">
        <f>IF(N223="snížená",J223,0)</f>
        <v>0</v>
      </c>
      <c r="BG223" s="220">
        <f>IF(N223="zákl. přenesená",J223,0)</f>
        <v>0</v>
      </c>
      <c r="BH223" s="220">
        <f>IF(N223="sníž. přenesená",J223,0)</f>
        <v>0</v>
      </c>
      <c r="BI223" s="220">
        <f>IF(N223="nulová",J223,0)</f>
        <v>0</v>
      </c>
      <c r="BJ223" s="15" t="s">
        <v>150</v>
      </c>
      <c r="BK223" s="220">
        <f>ROUND(I223*H223,2)</f>
        <v>0</v>
      </c>
      <c r="BL223" s="15" t="s">
        <v>238</v>
      </c>
      <c r="BM223" s="219" t="s">
        <v>479</v>
      </c>
    </row>
    <row r="224" s="12" customFormat="1">
      <c r="B224" s="221"/>
      <c r="C224" s="222"/>
      <c r="D224" s="223" t="s">
        <v>152</v>
      </c>
      <c r="E224" s="224" t="s">
        <v>19</v>
      </c>
      <c r="F224" s="225" t="s">
        <v>98</v>
      </c>
      <c r="G224" s="222"/>
      <c r="H224" s="226">
        <v>0.54500000000000004</v>
      </c>
      <c r="I224" s="227"/>
      <c r="J224" s="222"/>
      <c r="K224" s="222"/>
      <c r="L224" s="228"/>
      <c r="M224" s="229"/>
      <c r="N224" s="230"/>
      <c r="O224" s="230"/>
      <c r="P224" s="230"/>
      <c r="Q224" s="230"/>
      <c r="R224" s="230"/>
      <c r="S224" s="230"/>
      <c r="T224" s="231"/>
      <c r="AT224" s="232" t="s">
        <v>152</v>
      </c>
      <c r="AU224" s="232" t="s">
        <v>79</v>
      </c>
      <c r="AV224" s="12" t="s">
        <v>79</v>
      </c>
      <c r="AW224" s="12" t="s">
        <v>31</v>
      </c>
      <c r="AX224" s="12" t="s">
        <v>32</v>
      </c>
      <c r="AY224" s="232" t="s">
        <v>142</v>
      </c>
    </row>
    <row r="225" s="1" customFormat="1" ht="36" customHeight="1">
      <c r="B225" s="36"/>
      <c r="C225" s="208" t="s">
        <v>480</v>
      </c>
      <c r="D225" s="208" t="s">
        <v>145</v>
      </c>
      <c r="E225" s="209" t="s">
        <v>481</v>
      </c>
      <c r="F225" s="210" t="s">
        <v>482</v>
      </c>
      <c r="G225" s="211" t="s">
        <v>193</v>
      </c>
      <c r="H225" s="212">
        <v>4</v>
      </c>
      <c r="I225" s="213"/>
      <c r="J225" s="214">
        <f>ROUND(I225*H225,2)</f>
        <v>0</v>
      </c>
      <c r="K225" s="210" t="s">
        <v>162</v>
      </c>
      <c r="L225" s="41"/>
      <c r="M225" s="215" t="s">
        <v>19</v>
      </c>
      <c r="N225" s="216" t="s">
        <v>43</v>
      </c>
      <c r="O225" s="82"/>
      <c r="P225" s="217">
        <f>O225*H225</f>
        <v>0</v>
      </c>
      <c r="Q225" s="217">
        <v>0.0026700000000000001</v>
      </c>
      <c r="R225" s="217">
        <f>Q225*H225</f>
        <v>0.01068</v>
      </c>
      <c r="S225" s="217">
        <v>0</v>
      </c>
      <c r="T225" s="218">
        <f>S225*H225</f>
        <v>0</v>
      </c>
      <c r="AR225" s="219" t="s">
        <v>238</v>
      </c>
      <c r="AT225" s="219" t="s">
        <v>145</v>
      </c>
      <c r="AU225" s="219" t="s">
        <v>79</v>
      </c>
      <c r="AY225" s="15" t="s">
        <v>142</v>
      </c>
      <c r="BE225" s="220">
        <f>IF(N225="základní",J225,0)</f>
        <v>0</v>
      </c>
      <c r="BF225" s="220">
        <f>IF(N225="snížená",J225,0)</f>
        <v>0</v>
      </c>
      <c r="BG225" s="220">
        <f>IF(N225="zákl. přenesená",J225,0)</f>
        <v>0</v>
      </c>
      <c r="BH225" s="220">
        <f>IF(N225="sníž. přenesená",J225,0)</f>
        <v>0</v>
      </c>
      <c r="BI225" s="220">
        <f>IF(N225="nulová",J225,0)</f>
        <v>0</v>
      </c>
      <c r="BJ225" s="15" t="s">
        <v>150</v>
      </c>
      <c r="BK225" s="220">
        <f>ROUND(I225*H225,2)</f>
        <v>0</v>
      </c>
      <c r="BL225" s="15" t="s">
        <v>238</v>
      </c>
      <c r="BM225" s="219" t="s">
        <v>483</v>
      </c>
    </row>
    <row r="226" s="1" customFormat="1" ht="48" customHeight="1">
      <c r="B226" s="36"/>
      <c r="C226" s="208" t="s">
        <v>484</v>
      </c>
      <c r="D226" s="208" t="s">
        <v>145</v>
      </c>
      <c r="E226" s="209" t="s">
        <v>485</v>
      </c>
      <c r="F226" s="210" t="s">
        <v>486</v>
      </c>
      <c r="G226" s="211" t="s">
        <v>193</v>
      </c>
      <c r="H226" s="212">
        <v>8</v>
      </c>
      <c r="I226" s="213"/>
      <c r="J226" s="214">
        <f>ROUND(I226*H226,2)</f>
        <v>0</v>
      </c>
      <c r="K226" s="210" t="s">
        <v>162</v>
      </c>
      <c r="L226" s="41"/>
      <c r="M226" s="215" t="s">
        <v>19</v>
      </c>
      <c r="N226" s="216" t="s">
        <v>43</v>
      </c>
      <c r="O226" s="82"/>
      <c r="P226" s="217">
        <f>O226*H226</f>
        <v>0</v>
      </c>
      <c r="Q226" s="217">
        <v>0</v>
      </c>
      <c r="R226" s="217">
        <f>Q226*H226</f>
        <v>0</v>
      </c>
      <c r="S226" s="217">
        <v>0</v>
      </c>
      <c r="T226" s="218">
        <f>S226*H226</f>
        <v>0</v>
      </c>
      <c r="AR226" s="219" t="s">
        <v>238</v>
      </c>
      <c r="AT226" s="219" t="s">
        <v>145</v>
      </c>
      <c r="AU226" s="219" t="s">
        <v>79</v>
      </c>
      <c r="AY226" s="15" t="s">
        <v>142</v>
      </c>
      <c r="BE226" s="220">
        <f>IF(N226="základní",J226,0)</f>
        <v>0</v>
      </c>
      <c r="BF226" s="220">
        <f>IF(N226="snížená",J226,0)</f>
        <v>0</v>
      </c>
      <c r="BG226" s="220">
        <f>IF(N226="zákl. přenesená",J226,0)</f>
        <v>0</v>
      </c>
      <c r="BH226" s="220">
        <f>IF(N226="sníž. přenesená",J226,0)</f>
        <v>0</v>
      </c>
      <c r="BI226" s="220">
        <f>IF(N226="nulová",J226,0)</f>
        <v>0</v>
      </c>
      <c r="BJ226" s="15" t="s">
        <v>150</v>
      </c>
      <c r="BK226" s="220">
        <f>ROUND(I226*H226,2)</f>
        <v>0</v>
      </c>
      <c r="BL226" s="15" t="s">
        <v>238</v>
      </c>
      <c r="BM226" s="219" t="s">
        <v>487</v>
      </c>
    </row>
    <row r="227" s="1" customFormat="1" ht="16.5" customHeight="1">
      <c r="B227" s="36"/>
      <c r="C227" s="233" t="s">
        <v>488</v>
      </c>
      <c r="D227" s="233" t="s">
        <v>166</v>
      </c>
      <c r="E227" s="234" t="s">
        <v>489</v>
      </c>
      <c r="F227" s="235" t="s">
        <v>490</v>
      </c>
      <c r="G227" s="236" t="s">
        <v>198</v>
      </c>
      <c r="H227" s="237">
        <v>4</v>
      </c>
      <c r="I227" s="238"/>
      <c r="J227" s="239">
        <f>ROUND(I227*H227,2)</f>
        <v>0</v>
      </c>
      <c r="K227" s="235" t="s">
        <v>162</v>
      </c>
      <c r="L227" s="240"/>
      <c r="M227" s="241" t="s">
        <v>19</v>
      </c>
      <c r="N227" s="242" t="s">
        <v>43</v>
      </c>
      <c r="O227" s="82"/>
      <c r="P227" s="217">
        <f>O227*H227</f>
        <v>0</v>
      </c>
      <c r="Q227" s="217">
        <v>0.0012999999999999999</v>
      </c>
      <c r="R227" s="217">
        <f>Q227*H227</f>
        <v>0.0051999999999999998</v>
      </c>
      <c r="S227" s="217">
        <v>0</v>
      </c>
      <c r="T227" s="218">
        <f>S227*H227</f>
        <v>0</v>
      </c>
      <c r="AR227" s="219" t="s">
        <v>307</v>
      </c>
      <c r="AT227" s="219" t="s">
        <v>166</v>
      </c>
      <c r="AU227" s="219" t="s">
        <v>79</v>
      </c>
      <c r="AY227" s="15" t="s">
        <v>142</v>
      </c>
      <c r="BE227" s="220">
        <f>IF(N227="základní",J227,0)</f>
        <v>0</v>
      </c>
      <c r="BF227" s="220">
        <f>IF(N227="snížená",J227,0)</f>
        <v>0</v>
      </c>
      <c r="BG227" s="220">
        <f>IF(N227="zákl. přenesená",J227,0)</f>
        <v>0</v>
      </c>
      <c r="BH227" s="220">
        <f>IF(N227="sníž. přenesená",J227,0)</f>
        <v>0</v>
      </c>
      <c r="BI227" s="220">
        <f>IF(N227="nulová",J227,0)</f>
        <v>0</v>
      </c>
      <c r="BJ227" s="15" t="s">
        <v>150</v>
      </c>
      <c r="BK227" s="220">
        <f>ROUND(I227*H227,2)</f>
        <v>0</v>
      </c>
      <c r="BL227" s="15" t="s">
        <v>238</v>
      </c>
      <c r="BM227" s="219" t="s">
        <v>491</v>
      </c>
    </row>
    <row r="228" s="1" customFormat="1" ht="16.5" customHeight="1">
      <c r="B228" s="36"/>
      <c r="C228" s="233" t="s">
        <v>492</v>
      </c>
      <c r="D228" s="233" t="s">
        <v>166</v>
      </c>
      <c r="E228" s="234" t="s">
        <v>493</v>
      </c>
      <c r="F228" s="235" t="s">
        <v>494</v>
      </c>
      <c r="G228" s="236" t="s">
        <v>495</v>
      </c>
      <c r="H228" s="237">
        <v>0.20000000000000001</v>
      </c>
      <c r="I228" s="238"/>
      <c r="J228" s="239">
        <f>ROUND(I228*H228,2)</f>
        <v>0</v>
      </c>
      <c r="K228" s="235" t="s">
        <v>149</v>
      </c>
      <c r="L228" s="240"/>
      <c r="M228" s="241" t="s">
        <v>19</v>
      </c>
      <c r="N228" s="242" t="s">
        <v>43</v>
      </c>
      <c r="O228" s="82"/>
      <c r="P228" s="217">
        <f>O228*H228</f>
        <v>0</v>
      </c>
      <c r="Q228" s="217">
        <v>0.0033300000000000001</v>
      </c>
      <c r="R228" s="217">
        <f>Q228*H228</f>
        <v>0.00066600000000000003</v>
      </c>
      <c r="S228" s="217">
        <v>0</v>
      </c>
      <c r="T228" s="218">
        <f>S228*H228</f>
        <v>0</v>
      </c>
      <c r="AR228" s="219" t="s">
        <v>307</v>
      </c>
      <c r="AT228" s="219" t="s">
        <v>166</v>
      </c>
      <c r="AU228" s="219" t="s">
        <v>79</v>
      </c>
      <c r="AY228" s="15" t="s">
        <v>142</v>
      </c>
      <c r="BE228" s="220">
        <f>IF(N228="základní",J228,0)</f>
        <v>0</v>
      </c>
      <c r="BF228" s="220">
        <f>IF(N228="snížená",J228,0)</f>
        <v>0</v>
      </c>
      <c r="BG228" s="220">
        <f>IF(N228="zákl. přenesená",J228,0)</f>
        <v>0</v>
      </c>
      <c r="BH228" s="220">
        <f>IF(N228="sníž. přenesená",J228,0)</f>
        <v>0</v>
      </c>
      <c r="BI228" s="220">
        <f>IF(N228="nulová",J228,0)</f>
        <v>0</v>
      </c>
      <c r="BJ228" s="15" t="s">
        <v>150</v>
      </c>
      <c r="BK228" s="220">
        <f>ROUND(I228*H228,2)</f>
        <v>0</v>
      </c>
      <c r="BL228" s="15" t="s">
        <v>238</v>
      </c>
      <c r="BM228" s="219" t="s">
        <v>496</v>
      </c>
    </row>
    <row r="229" s="1" customFormat="1" ht="16.5" customHeight="1">
      <c r="B229" s="36"/>
      <c r="C229" s="233" t="s">
        <v>497</v>
      </c>
      <c r="D229" s="233" t="s">
        <v>166</v>
      </c>
      <c r="E229" s="234" t="s">
        <v>498</v>
      </c>
      <c r="F229" s="235" t="s">
        <v>499</v>
      </c>
      <c r="G229" s="236" t="s">
        <v>495</v>
      </c>
      <c r="H229" s="237">
        <v>0.20000000000000001</v>
      </c>
      <c r="I229" s="238"/>
      <c r="J229" s="239">
        <f>ROUND(I229*H229,2)</f>
        <v>0</v>
      </c>
      <c r="K229" s="235" t="s">
        <v>149</v>
      </c>
      <c r="L229" s="240"/>
      <c r="M229" s="241" t="s">
        <v>19</v>
      </c>
      <c r="N229" s="242" t="s">
        <v>43</v>
      </c>
      <c r="O229" s="82"/>
      <c r="P229" s="217">
        <f>O229*H229</f>
        <v>0</v>
      </c>
      <c r="Q229" s="217">
        <v>0.0011299999999999999</v>
      </c>
      <c r="R229" s="217">
        <f>Q229*H229</f>
        <v>0.00022599999999999999</v>
      </c>
      <c r="S229" s="217">
        <v>0</v>
      </c>
      <c r="T229" s="218">
        <f>S229*H229</f>
        <v>0</v>
      </c>
      <c r="AR229" s="219" t="s">
        <v>307</v>
      </c>
      <c r="AT229" s="219" t="s">
        <v>166</v>
      </c>
      <c r="AU229" s="219" t="s">
        <v>79</v>
      </c>
      <c r="AY229" s="15" t="s">
        <v>142</v>
      </c>
      <c r="BE229" s="220">
        <f>IF(N229="základní",J229,0)</f>
        <v>0</v>
      </c>
      <c r="BF229" s="220">
        <f>IF(N229="snížená",J229,0)</f>
        <v>0</v>
      </c>
      <c r="BG229" s="220">
        <f>IF(N229="zákl. přenesená",J229,0)</f>
        <v>0</v>
      </c>
      <c r="BH229" s="220">
        <f>IF(N229="sníž. přenesená",J229,0)</f>
        <v>0</v>
      </c>
      <c r="BI229" s="220">
        <f>IF(N229="nulová",J229,0)</f>
        <v>0</v>
      </c>
      <c r="BJ229" s="15" t="s">
        <v>150</v>
      </c>
      <c r="BK229" s="220">
        <f>ROUND(I229*H229,2)</f>
        <v>0</v>
      </c>
      <c r="BL229" s="15" t="s">
        <v>238</v>
      </c>
      <c r="BM229" s="219" t="s">
        <v>500</v>
      </c>
    </row>
    <row r="230" s="1" customFormat="1" ht="48" customHeight="1">
      <c r="B230" s="36"/>
      <c r="C230" s="208" t="s">
        <v>501</v>
      </c>
      <c r="D230" s="208" t="s">
        <v>145</v>
      </c>
      <c r="E230" s="209" t="s">
        <v>502</v>
      </c>
      <c r="F230" s="210" t="s">
        <v>503</v>
      </c>
      <c r="G230" s="211" t="s">
        <v>198</v>
      </c>
      <c r="H230" s="212">
        <v>34</v>
      </c>
      <c r="I230" s="213"/>
      <c r="J230" s="214">
        <f>ROUND(I230*H230,2)</f>
        <v>0</v>
      </c>
      <c r="K230" s="210" t="s">
        <v>162</v>
      </c>
      <c r="L230" s="41"/>
      <c r="M230" s="215" t="s">
        <v>19</v>
      </c>
      <c r="N230" s="216" t="s">
        <v>43</v>
      </c>
      <c r="O230" s="82"/>
      <c r="P230" s="217">
        <f>O230*H230</f>
        <v>0</v>
      </c>
      <c r="Q230" s="217">
        <v>0</v>
      </c>
      <c r="R230" s="217">
        <f>Q230*H230</f>
        <v>0</v>
      </c>
      <c r="S230" s="217">
        <v>0</v>
      </c>
      <c r="T230" s="218">
        <f>S230*H230</f>
        <v>0</v>
      </c>
      <c r="AR230" s="219" t="s">
        <v>238</v>
      </c>
      <c r="AT230" s="219" t="s">
        <v>145</v>
      </c>
      <c r="AU230" s="219" t="s">
        <v>79</v>
      </c>
      <c r="AY230" s="15" t="s">
        <v>142</v>
      </c>
      <c r="BE230" s="220">
        <f>IF(N230="základní",J230,0)</f>
        <v>0</v>
      </c>
      <c r="BF230" s="220">
        <f>IF(N230="snížená",J230,0)</f>
        <v>0</v>
      </c>
      <c r="BG230" s="220">
        <f>IF(N230="zákl. přenesená",J230,0)</f>
        <v>0</v>
      </c>
      <c r="BH230" s="220">
        <f>IF(N230="sníž. přenesená",J230,0)</f>
        <v>0</v>
      </c>
      <c r="BI230" s="220">
        <f>IF(N230="nulová",J230,0)</f>
        <v>0</v>
      </c>
      <c r="BJ230" s="15" t="s">
        <v>150</v>
      </c>
      <c r="BK230" s="220">
        <f>ROUND(I230*H230,2)</f>
        <v>0</v>
      </c>
      <c r="BL230" s="15" t="s">
        <v>238</v>
      </c>
      <c r="BM230" s="219" t="s">
        <v>504</v>
      </c>
    </row>
    <row r="231" s="12" customFormat="1">
      <c r="B231" s="221"/>
      <c r="C231" s="222"/>
      <c r="D231" s="223" t="s">
        <v>152</v>
      </c>
      <c r="E231" s="224" t="s">
        <v>85</v>
      </c>
      <c r="F231" s="225" t="s">
        <v>505</v>
      </c>
      <c r="G231" s="222"/>
      <c r="H231" s="226">
        <v>6</v>
      </c>
      <c r="I231" s="227"/>
      <c r="J231" s="222"/>
      <c r="K231" s="222"/>
      <c r="L231" s="228"/>
      <c r="M231" s="229"/>
      <c r="N231" s="230"/>
      <c r="O231" s="230"/>
      <c r="P231" s="230"/>
      <c r="Q231" s="230"/>
      <c r="R231" s="230"/>
      <c r="S231" s="230"/>
      <c r="T231" s="231"/>
      <c r="AT231" s="232" t="s">
        <v>152</v>
      </c>
      <c r="AU231" s="232" t="s">
        <v>79</v>
      </c>
      <c r="AV231" s="12" t="s">
        <v>79</v>
      </c>
      <c r="AW231" s="12" t="s">
        <v>31</v>
      </c>
      <c r="AX231" s="12" t="s">
        <v>70</v>
      </c>
      <c r="AY231" s="232" t="s">
        <v>142</v>
      </c>
    </row>
    <row r="232" s="12" customFormat="1">
      <c r="B232" s="221"/>
      <c r="C232" s="222"/>
      <c r="D232" s="223" t="s">
        <v>152</v>
      </c>
      <c r="E232" s="224" t="s">
        <v>87</v>
      </c>
      <c r="F232" s="225" t="s">
        <v>506</v>
      </c>
      <c r="G232" s="222"/>
      <c r="H232" s="226">
        <v>18.5</v>
      </c>
      <c r="I232" s="227"/>
      <c r="J232" s="222"/>
      <c r="K232" s="222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152</v>
      </c>
      <c r="AU232" s="232" t="s">
        <v>79</v>
      </c>
      <c r="AV232" s="12" t="s">
        <v>79</v>
      </c>
      <c r="AW232" s="12" t="s">
        <v>31</v>
      </c>
      <c r="AX232" s="12" t="s">
        <v>70</v>
      </c>
      <c r="AY232" s="232" t="s">
        <v>142</v>
      </c>
    </row>
    <row r="233" s="12" customFormat="1">
      <c r="B233" s="221"/>
      <c r="C233" s="222"/>
      <c r="D233" s="223" t="s">
        <v>152</v>
      </c>
      <c r="E233" s="224" t="s">
        <v>89</v>
      </c>
      <c r="F233" s="225" t="s">
        <v>507</v>
      </c>
      <c r="G233" s="222"/>
      <c r="H233" s="226">
        <v>9.5</v>
      </c>
      <c r="I233" s="227"/>
      <c r="J233" s="222"/>
      <c r="K233" s="222"/>
      <c r="L233" s="228"/>
      <c r="M233" s="229"/>
      <c r="N233" s="230"/>
      <c r="O233" s="230"/>
      <c r="P233" s="230"/>
      <c r="Q233" s="230"/>
      <c r="R233" s="230"/>
      <c r="S233" s="230"/>
      <c r="T233" s="231"/>
      <c r="AT233" s="232" t="s">
        <v>152</v>
      </c>
      <c r="AU233" s="232" t="s">
        <v>79</v>
      </c>
      <c r="AV233" s="12" t="s">
        <v>79</v>
      </c>
      <c r="AW233" s="12" t="s">
        <v>31</v>
      </c>
      <c r="AX233" s="12" t="s">
        <v>70</v>
      </c>
      <c r="AY233" s="232" t="s">
        <v>142</v>
      </c>
    </row>
    <row r="234" s="13" customFormat="1">
      <c r="B234" s="243"/>
      <c r="C234" s="244"/>
      <c r="D234" s="223" t="s">
        <v>152</v>
      </c>
      <c r="E234" s="245" t="s">
        <v>19</v>
      </c>
      <c r="F234" s="246" t="s">
        <v>214</v>
      </c>
      <c r="G234" s="244"/>
      <c r="H234" s="247">
        <v>34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152</v>
      </c>
      <c r="AU234" s="253" t="s">
        <v>79</v>
      </c>
      <c r="AV234" s="13" t="s">
        <v>150</v>
      </c>
      <c r="AW234" s="13" t="s">
        <v>31</v>
      </c>
      <c r="AX234" s="13" t="s">
        <v>32</v>
      </c>
      <c r="AY234" s="253" t="s">
        <v>142</v>
      </c>
    </row>
    <row r="235" s="1" customFormat="1" ht="16.5" customHeight="1">
      <c r="B235" s="36"/>
      <c r="C235" s="233" t="s">
        <v>508</v>
      </c>
      <c r="D235" s="233" t="s">
        <v>166</v>
      </c>
      <c r="E235" s="234" t="s">
        <v>509</v>
      </c>
      <c r="F235" s="235" t="s">
        <v>510</v>
      </c>
      <c r="G235" s="236" t="s">
        <v>148</v>
      </c>
      <c r="H235" s="237">
        <v>0.373</v>
      </c>
      <c r="I235" s="238"/>
      <c r="J235" s="239">
        <f>ROUND(I235*H235,2)</f>
        <v>0</v>
      </c>
      <c r="K235" s="235" t="s">
        <v>162</v>
      </c>
      <c r="L235" s="240"/>
      <c r="M235" s="241" t="s">
        <v>19</v>
      </c>
      <c r="N235" s="242" t="s">
        <v>43</v>
      </c>
      <c r="O235" s="82"/>
      <c r="P235" s="217">
        <f>O235*H235</f>
        <v>0</v>
      </c>
      <c r="Q235" s="217">
        <v>0.55000000000000004</v>
      </c>
      <c r="R235" s="217">
        <f>Q235*H235</f>
        <v>0.20515000000000003</v>
      </c>
      <c r="S235" s="217">
        <v>0</v>
      </c>
      <c r="T235" s="218">
        <f>S235*H235</f>
        <v>0</v>
      </c>
      <c r="AR235" s="219" t="s">
        <v>307</v>
      </c>
      <c r="AT235" s="219" t="s">
        <v>166</v>
      </c>
      <c r="AU235" s="219" t="s">
        <v>79</v>
      </c>
      <c r="AY235" s="15" t="s">
        <v>142</v>
      </c>
      <c r="BE235" s="220">
        <f>IF(N235="základní",J235,0)</f>
        <v>0</v>
      </c>
      <c r="BF235" s="220">
        <f>IF(N235="snížená",J235,0)</f>
        <v>0</v>
      </c>
      <c r="BG235" s="220">
        <f>IF(N235="zákl. přenesená",J235,0)</f>
        <v>0</v>
      </c>
      <c r="BH235" s="220">
        <f>IF(N235="sníž. přenesená",J235,0)</f>
        <v>0</v>
      </c>
      <c r="BI235" s="220">
        <f>IF(N235="nulová",J235,0)</f>
        <v>0</v>
      </c>
      <c r="BJ235" s="15" t="s">
        <v>150</v>
      </c>
      <c r="BK235" s="220">
        <f>ROUND(I235*H235,2)</f>
        <v>0</v>
      </c>
      <c r="BL235" s="15" t="s">
        <v>238</v>
      </c>
      <c r="BM235" s="219" t="s">
        <v>511</v>
      </c>
    </row>
    <row r="236" s="12" customFormat="1">
      <c r="B236" s="221"/>
      <c r="C236" s="222"/>
      <c r="D236" s="223" t="s">
        <v>152</v>
      </c>
      <c r="E236" s="224" t="s">
        <v>19</v>
      </c>
      <c r="F236" s="225" t="s">
        <v>512</v>
      </c>
      <c r="G236" s="222"/>
      <c r="H236" s="226">
        <v>0.079000000000000001</v>
      </c>
      <c r="I236" s="227"/>
      <c r="J236" s="222"/>
      <c r="K236" s="222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152</v>
      </c>
      <c r="AU236" s="232" t="s">
        <v>79</v>
      </c>
      <c r="AV236" s="12" t="s">
        <v>79</v>
      </c>
      <c r="AW236" s="12" t="s">
        <v>31</v>
      </c>
      <c r="AX236" s="12" t="s">
        <v>70</v>
      </c>
      <c r="AY236" s="232" t="s">
        <v>142</v>
      </c>
    </row>
    <row r="237" s="12" customFormat="1">
      <c r="B237" s="221"/>
      <c r="C237" s="222"/>
      <c r="D237" s="223" t="s">
        <v>152</v>
      </c>
      <c r="E237" s="224" t="s">
        <v>19</v>
      </c>
      <c r="F237" s="225" t="s">
        <v>513</v>
      </c>
      <c r="G237" s="222"/>
      <c r="H237" s="226">
        <v>0.244</v>
      </c>
      <c r="I237" s="227"/>
      <c r="J237" s="222"/>
      <c r="K237" s="222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152</v>
      </c>
      <c r="AU237" s="232" t="s">
        <v>79</v>
      </c>
      <c r="AV237" s="12" t="s">
        <v>79</v>
      </c>
      <c r="AW237" s="12" t="s">
        <v>31</v>
      </c>
      <c r="AX237" s="12" t="s">
        <v>70</v>
      </c>
      <c r="AY237" s="232" t="s">
        <v>142</v>
      </c>
    </row>
    <row r="238" s="12" customFormat="1">
      <c r="B238" s="221"/>
      <c r="C238" s="222"/>
      <c r="D238" s="223" t="s">
        <v>152</v>
      </c>
      <c r="E238" s="224" t="s">
        <v>19</v>
      </c>
      <c r="F238" s="225" t="s">
        <v>514</v>
      </c>
      <c r="G238" s="222"/>
      <c r="H238" s="226">
        <v>0.050000000000000003</v>
      </c>
      <c r="I238" s="227"/>
      <c r="J238" s="222"/>
      <c r="K238" s="222"/>
      <c r="L238" s="228"/>
      <c r="M238" s="229"/>
      <c r="N238" s="230"/>
      <c r="O238" s="230"/>
      <c r="P238" s="230"/>
      <c r="Q238" s="230"/>
      <c r="R238" s="230"/>
      <c r="S238" s="230"/>
      <c r="T238" s="231"/>
      <c r="AT238" s="232" t="s">
        <v>152</v>
      </c>
      <c r="AU238" s="232" t="s">
        <v>79</v>
      </c>
      <c r="AV238" s="12" t="s">
        <v>79</v>
      </c>
      <c r="AW238" s="12" t="s">
        <v>31</v>
      </c>
      <c r="AX238" s="12" t="s">
        <v>70</v>
      </c>
      <c r="AY238" s="232" t="s">
        <v>142</v>
      </c>
    </row>
    <row r="239" s="13" customFormat="1">
      <c r="B239" s="243"/>
      <c r="C239" s="244"/>
      <c r="D239" s="223" t="s">
        <v>152</v>
      </c>
      <c r="E239" s="245" t="s">
        <v>91</v>
      </c>
      <c r="F239" s="246" t="s">
        <v>214</v>
      </c>
      <c r="G239" s="244"/>
      <c r="H239" s="247">
        <v>0.373</v>
      </c>
      <c r="I239" s="248"/>
      <c r="J239" s="244"/>
      <c r="K239" s="244"/>
      <c r="L239" s="249"/>
      <c r="M239" s="250"/>
      <c r="N239" s="251"/>
      <c r="O239" s="251"/>
      <c r="P239" s="251"/>
      <c r="Q239" s="251"/>
      <c r="R239" s="251"/>
      <c r="S239" s="251"/>
      <c r="T239" s="252"/>
      <c r="AT239" s="253" t="s">
        <v>152</v>
      </c>
      <c r="AU239" s="253" t="s">
        <v>79</v>
      </c>
      <c r="AV239" s="13" t="s">
        <v>150</v>
      </c>
      <c r="AW239" s="13" t="s">
        <v>31</v>
      </c>
      <c r="AX239" s="13" t="s">
        <v>32</v>
      </c>
      <c r="AY239" s="253" t="s">
        <v>142</v>
      </c>
    </row>
    <row r="240" s="1" customFormat="1" ht="24" customHeight="1">
      <c r="B240" s="36"/>
      <c r="C240" s="208" t="s">
        <v>515</v>
      </c>
      <c r="D240" s="208" t="s">
        <v>145</v>
      </c>
      <c r="E240" s="209" t="s">
        <v>516</v>
      </c>
      <c r="F240" s="210" t="s">
        <v>517</v>
      </c>
      <c r="G240" s="211" t="s">
        <v>187</v>
      </c>
      <c r="H240" s="212">
        <v>3.3199999999999998</v>
      </c>
      <c r="I240" s="213"/>
      <c r="J240" s="214">
        <f>ROUND(I240*H240,2)</f>
        <v>0</v>
      </c>
      <c r="K240" s="210" t="s">
        <v>162</v>
      </c>
      <c r="L240" s="41"/>
      <c r="M240" s="215" t="s">
        <v>19</v>
      </c>
      <c r="N240" s="216" t="s">
        <v>43</v>
      </c>
      <c r="O240" s="82"/>
      <c r="P240" s="217">
        <f>O240*H240</f>
        <v>0</v>
      </c>
      <c r="Q240" s="217">
        <v>0</v>
      </c>
      <c r="R240" s="217">
        <f>Q240*H240</f>
        <v>0</v>
      </c>
      <c r="S240" s="217">
        <v>0</v>
      </c>
      <c r="T240" s="218">
        <f>S240*H240</f>
        <v>0</v>
      </c>
      <c r="AR240" s="219" t="s">
        <v>238</v>
      </c>
      <c r="AT240" s="219" t="s">
        <v>145</v>
      </c>
      <c r="AU240" s="219" t="s">
        <v>79</v>
      </c>
      <c r="AY240" s="15" t="s">
        <v>142</v>
      </c>
      <c r="BE240" s="220">
        <f>IF(N240="základní",J240,0)</f>
        <v>0</v>
      </c>
      <c r="BF240" s="220">
        <f>IF(N240="snížená",J240,0)</f>
        <v>0</v>
      </c>
      <c r="BG240" s="220">
        <f>IF(N240="zákl. přenesená",J240,0)</f>
        <v>0</v>
      </c>
      <c r="BH240" s="220">
        <f>IF(N240="sníž. přenesená",J240,0)</f>
        <v>0</v>
      </c>
      <c r="BI240" s="220">
        <f>IF(N240="nulová",J240,0)</f>
        <v>0</v>
      </c>
      <c r="BJ240" s="15" t="s">
        <v>150</v>
      </c>
      <c r="BK240" s="220">
        <f>ROUND(I240*H240,2)</f>
        <v>0</v>
      </c>
      <c r="BL240" s="15" t="s">
        <v>238</v>
      </c>
      <c r="BM240" s="219" t="s">
        <v>518</v>
      </c>
    </row>
    <row r="241" s="12" customFormat="1">
      <c r="B241" s="221"/>
      <c r="C241" s="222"/>
      <c r="D241" s="223" t="s">
        <v>152</v>
      </c>
      <c r="E241" s="224" t="s">
        <v>19</v>
      </c>
      <c r="F241" s="225" t="s">
        <v>519</v>
      </c>
      <c r="G241" s="222"/>
      <c r="H241" s="226">
        <v>3.3199999999999998</v>
      </c>
      <c r="I241" s="227"/>
      <c r="J241" s="222"/>
      <c r="K241" s="222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152</v>
      </c>
      <c r="AU241" s="232" t="s">
        <v>79</v>
      </c>
      <c r="AV241" s="12" t="s">
        <v>79</v>
      </c>
      <c r="AW241" s="12" t="s">
        <v>31</v>
      </c>
      <c r="AX241" s="12" t="s">
        <v>32</v>
      </c>
      <c r="AY241" s="232" t="s">
        <v>142</v>
      </c>
    </row>
    <row r="242" s="1" customFormat="1" ht="24" customHeight="1">
      <c r="B242" s="36"/>
      <c r="C242" s="233" t="s">
        <v>520</v>
      </c>
      <c r="D242" s="233" t="s">
        <v>166</v>
      </c>
      <c r="E242" s="234" t="s">
        <v>521</v>
      </c>
      <c r="F242" s="235" t="s">
        <v>522</v>
      </c>
      <c r="G242" s="236" t="s">
        <v>187</v>
      </c>
      <c r="H242" s="237">
        <v>3.6520000000000001</v>
      </c>
      <c r="I242" s="238"/>
      <c r="J242" s="239">
        <f>ROUND(I242*H242,2)</f>
        <v>0</v>
      </c>
      <c r="K242" s="235" t="s">
        <v>162</v>
      </c>
      <c r="L242" s="240"/>
      <c r="M242" s="241" t="s">
        <v>19</v>
      </c>
      <c r="N242" s="242" t="s">
        <v>43</v>
      </c>
      <c r="O242" s="82"/>
      <c r="P242" s="217">
        <f>O242*H242</f>
        <v>0</v>
      </c>
      <c r="Q242" s="217">
        <v>0.0093100000000000006</v>
      </c>
      <c r="R242" s="217">
        <f>Q242*H242</f>
        <v>0.034000120000000002</v>
      </c>
      <c r="S242" s="217">
        <v>0</v>
      </c>
      <c r="T242" s="218">
        <f>S242*H242</f>
        <v>0</v>
      </c>
      <c r="AR242" s="219" t="s">
        <v>307</v>
      </c>
      <c r="AT242" s="219" t="s">
        <v>166</v>
      </c>
      <c r="AU242" s="219" t="s">
        <v>79</v>
      </c>
      <c r="AY242" s="15" t="s">
        <v>142</v>
      </c>
      <c r="BE242" s="220">
        <f>IF(N242="základní",J242,0)</f>
        <v>0</v>
      </c>
      <c r="BF242" s="220">
        <f>IF(N242="snížená",J242,0)</f>
        <v>0</v>
      </c>
      <c r="BG242" s="220">
        <f>IF(N242="zákl. přenesená",J242,0)</f>
        <v>0</v>
      </c>
      <c r="BH242" s="220">
        <f>IF(N242="sníž. přenesená",J242,0)</f>
        <v>0</v>
      </c>
      <c r="BI242" s="220">
        <f>IF(N242="nulová",J242,0)</f>
        <v>0</v>
      </c>
      <c r="BJ242" s="15" t="s">
        <v>150</v>
      </c>
      <c r="BK242" s="220">
        <f>ROUND(I242*H242,2)</f>
        <v>0</v>
      </c>
      <c r="BL242" s="15" t="s">
        <v>238</v>
      </c>
      <c r="BM242" s="219" t="s">
        <v>523</v>
      </c>
    </row>
    <row r="243" s="12" customFormat="1">
      <c r="B243" s="221"/>
      <c r="C243" s="222"/>
      <c r="D243" s="223" t="s">
        <v>152</v>
      </c>
      <c r="E243" s="222"/>
      <c r="F243" s="225" t="s">
        <v>524</v>
      </c>
      <c r="G243" s="222"/>
      <c r="H243" s="226">
        <v>3.6520000000000001</v>
      </c>
      <c r="I243" s="227"/>
      <c r="J243" s="222"/>
      <c r="K243" s="222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152</v>
      </c>
      <c r="AU243" s="232" t="s">
        <v>79</v>
      </c>
      <c r="AV243" s="12" t="s">
        <v>79</v>
      </c>
      <c r="AW243" s="12" t="s">
        <v>4</v>
      </c>
      <c r="AX243" s="12" t="s">
        <v>32</v>
      </c>
      <c r="AY243" s="232" t="s">
        <v>142</v>
      </c>
    </row>
    <row r="244" s="1" customFormat="1" ht="36" customHeight="1">
      <c r="B244" s="36"/>
      <c r="C244" s="208" t="s">
        <v>525</v>
      </c>
      <c r="D244" s="208" t="s">
        <v>145</v>
      </c>
      <c r="E244" s="209" t="s">
        <v>526</v>
      </c>
      <c r="F244" s="210" t="s">
        <v>527</v>
      </c>
      <c r="G244" s="211" t="s">
        <v>187</v>
      </c>
      <c r="H244" s="212">
        <v>12.728999999999999</v>
      </c>
      <c r="I244" s="213"/>
      <c r="J244" s="214">
        <f>ROUND(I244*H244,2)</f>
        <v>0</v>
      </c>
      <c r="K244" s="210" t="s">
        <v>162</v>
      </c>
      <c r="L244" s="41"/>
      <c r="M244" s="215" t="s">
        <v>19</v>
      </c>
      <c r="N244" s="216" t="s">
        <v>43</v>
      </c>
      <c r="O244" s="82"/>
      <c r="P244" s="217">
        <f>O244*H244</f>
        <v>0</v>
      </c>
      <c r="Q244" s="217">
        <v>0</v>
      </c>
      <c r="R244" s="217">
        <f>Q244*H244</f>
        <v>0</v>
      </c>
      <c r="S244" s="217">
        <v>0</v>
      </c>
      <c r="T244" s="218">
        <f>S244*H244</f>
        <v>0</v>
      </c>
      <c r="AR244" s="219" t="s">
        <v>238</v>
      </c>
      <c r="AT244" s="219" t="s">
        <v>145</v>
      </c>
      <c r="AU244" s="219" t="s">
        <v>79</v>
      </c>
      <c r="AY244" s="15" t="s">
        <v>142</v>
      </c>
      <c r="BE244" s="220">
        <f>IF(N244="základní",J244,0)</f>
        <v>0</v>
      </c>
      <c r="BF244" s="220">
        <f>IF(N244="snížená",J244,0)</f>
        <v>0</v>
      </c>
      <c r="BG244" s="220">
        <f>IF(N244="zákl. přenesená",J244,0)</f>
        <v>0</v>
      </c>
      <c r="BH244" s="220">
        <f>IF(N244="sníž. přenesená",J244,0)</f>
        <v>0</v>
      </c>
      <c r="BI244" s="220">
        <f>IF(N244="nulová",J244,0)</f>
        <v>0</v>
      </c>
      <c r="BJ244" s="15" t="s">
        <v>150</v>
      </c>
      <c r="BK244" s="220">
        <f>ROUND(I244*H244,2)</f>
        <v>0</v>
      </c>
      <c r="BL244" s="15" t="s">
        <v>238</v>
      </c>
      <c r="BM244" s="219" t="s">
        <v>528</v>
      </c>
    </row>
    <row r="245" s="12" customFormat="1">
      <c r="B245" s="221"/>
      <c r="C245" s="222"/>
      <c r="D245" s="223" t="s">
        <v>152</v>
      </c>
      <c r="E245" s="224" t="s">
        <v>529</v>
      </c>
      <c r="F245" s="225" t="s">
        <v>530</v>
      </c>
      <c r="G245" s="222"/>
      <c r="H245" s="226">
        <v>12.728999999999999</v>
      </c>
      <c r="I245" s="227"/>
      <c r="J245" s="222"/>
      <c r="K245" s="222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152</v>
      </c>
      <c r="AU245" s="232" t="s">
        <v>79</v>
      </c>
      <c r="AV245" s="12" t="s">
        <v>79</v>
      </c>
      <c r="AW245" s="12" t="s">
        <v>31</v>
      </c>
      <c r="AX245" s="12" t="s">
        <v>32</v>
      </c>
      <c r="AY245" s="232" t="s">
        <v>142</v>
      </c>
    </row>
    <row r="246" s="1" customFormat="1" ht="24" customHeight="1">
      <c r="B246" s="36"/>
      <c r="C246" s="208" t="s">
        <v>531</v>
      </c>
      <c r="D246" s="208" t="s">
        <v>145</v>
      </c>
      <c r="E246" s="209" t="s">
        <v>532</v>
      </c>
      <c r="F246" s="210" t="s">
        <v>533</v>
      </c>
      <c r="G246" s="211" t="s">
        <v>198</v>
      </c>
      <c r="H246" s="212">
        <v>18.5</v>
      </c>
      <c r="I246" s="213"/>
      <c r="J246" s="214">
        <f>ROUND(I246*H246,2)</f>
        <v>0</v>
      </c>
      <c r="K246" s="210" t="s">
        <v>162</v>
      </c>
      <c r="L246" s="41"/>
      <c r="M246" s="215" t="s">
        <v>19</v>
      </c>
      <c r="N246" s="216" t="s">
        <v>43</v>
      </c>
      <c r="O246" s="82"/>
      <c r="P246" s="217">
        <f>O246*H246</f>
        <v>0</v>
      </c>
      <c r="Q246" s="217">
        <v>0</v>
      </c>
      <c r="R246" s="217">
        <f>Q246*H246</f>
        <v>0</v>
      </c>
      <c r="S246" s="217">
        <v>0</v>
      </c>
      <c r="T246" s="218">
        <f>S246*H246</f>
        <v>0</v>
      </c>
      <c r="AR246" s="219" t="s">
        <v>238</v>
      </c>
      <c r="AT246" s="219" t="s">
        <v>145</v>
      </c>
      <c r="AU246" s="219" t="s">
        <v>79</v>
      </c>
      <c r="AY246" s="15" t="s">
        <v>142</v>
      </c>
      <c r="BE246" s="220">
        <f>IF(N246="základní",J246,0)</f>
        <v>0</v>
      </c>
      <c r="BF246" s="220">
        <f>IF(N246="snížená",J246,0)</f>
        <v>0</v>
      </c>
      <c r="BG246" s="220">
        <f>IF(N246="zákl. přenesená",J246,0)</f>
        <v>0</v>
      </c>
      <c r="BH246" s="220">
        <f>IF(N246="sníž. přenesená",J246,0)</f>
        <v>0</v>
      </c>
      <c r="BI246" s="220">
        <f>IF(N246="nulová",J246,0)</f>
        <v>0</v>
      </c>
      <c r="BJ246" s="15" t="s">
        <v>150</v>
      </c>
      <c r="BK246" s="220">
        <f>ROUND(I246*H246,2)</f>
        <v>0</v>
      </c>
      <c r="BL246" s="15" t="s">
        <v>238</v>
      </c>
      <c r="BM246" s="219" t="s">
        <v>534</v>
      </c>
    </row>
    <row r="247" s="12" customFormat="1">
      <c r="B247" s="221"/>
      <c r="C247" s="222"/>
      <c r="D247" s="223" t="s">
        <v>152</v>
      </c>
      <c r="E247" s="224" t="s">
        <v>94</v>
      </c>
      <c r="F247" s="225" t="s">
        <v>87</v>
      </c>
      <c r="G247" s="222"/>
      <c r="H247" s="226">
        <v>18.5</v>
      </c>
      <c r="I247" s="227"/>
      <c r="J247" s="222"/>
      <c r="K247" s="222"/>
      <c r="L247" s="228"/>
      <c r="M247" s="229"/>
      <c r="N247" s="230"/>
      <c r="O247" s="230"/>
      <c r="P247" s="230"/>
      <c r="Q247" s="230"/>
      <c r="R247" s="230"/>
      <c r="S247" s="230"/>
      <c r="T247" s="231"/>
      <c r="AT247" s="232" t="s">
        <v>152</v>
      </c>
      <c r="AU247" s="232" t="s">
        <v>79</v>
      </c>
      <c r="AV247" s="12" t="s">
        <v>79</v>
      </c>
      <c r="AW247" s="12" t="s">
        <v>31</v>
      </c>
      <c r="AX247" s="12" t="s">
        <v>32</v>
      </c>
      <c r="AY247" s="232" t="s">
        <v>142</v>
      </c>
    </row>
    <row r="248" s="1" customFormat="1" ht="24" customHeight="1">
      <c r="B248" s="36"/>
      <c r="C248" s="233" t="s">
        <v>535</v>
      </c>
      <c r="D248" s="233" t="s">
        <v>166</v>
      </c>
      <c r="E248" s="234" t="s">
        <v>536</v>
      </c>
      <c r="F248" s="235" t="s">
        <v>537</v>
      </c>
      <c r="G248" s="236" t="s">
        <v>148</v>
      </c>
      <c r="H248" s="237">
        <v>0.17199999999999999</v>
      </c>
      <c r="I248" s="238"/>
      <c r="J248" s="239">
        <f>ROUND(I248*H248,2)</f>
        <v>0</v>
      </c>
      <c r="K248" s="235" t="s">
        <v>162</v>
      </c>
      <c r="L248" s="240"/>
      <c r="M248" s="241" t="s">
        <v>19</v>
      </c>
      <c r="N248" s="242" t="s">
        <v>43</v>
      </c>
      <c r="O248" s="82"/>
      <c r="P248" s="217">
        <f>O248*H248</f>
        <v>0</v>
      </c>
      <c r="Q248" s="217">
        <v>0.55000000000000004</v>
      </c>
      <c r="R248" s="217">
        <f>Q248*H248</f>
        <v>0.094600000000000004</v>
      </c>
      <c r="S248" s="217">
        <v>0</v>
      </c>
      <c r="T248" s="218">
        <f>S248*H248</f>
        <v>0</v>
      </c>
      <c r="AR248" s="219" t="s">
        <v>307</v>
      </c>
      <c r="AT248" s="219" t="s">
        <v>166</v>
      </c>
      <c r="AU248" s="219" t="s">
        <v>79</v>
      </c>
      <c r="AY248" s="15" t="s">
        <v>142</v>
      </c>
      <c r="BE248" s="220">
        <f>IF(N248="základní",J248,0)</f>
        <v>0</v>
      </c>
      <c r="BF248" s="220">
        <f>IF(N248="snížená",J248,0)</f>
        <v>0</v>
      </c>
      <c r="BG248" s="220">
        <f>IF(N248="zákl. přenesená",J248,0)</f>
        <v>0</v>
      </c>
      <c r="BH248" s="220">
        <f>IF(N248="sníž. přenesená",J248,0)</f>
        <v>0</v>
      </c>
      <c r="BI248" s="220">
        <f>IF(N248="nulová",J248,0)</f>
        <v>0</v>
      </c>
      <c r="BJ248" s="15" t="s">
        <v>150</v>
      </c>
      <c r="BK248" s="220">
        <f>ROUND(I248*H248,2)</f>
        <v>0</v>
      </c>
      <c r="BL248" s="15" t="s">
        <v>238</v>
      </c>
      <c r="BM248" s="219" t="s">
        <v>538</v>
      </c>
    </row>
    <row r="249" s="12" customFormat="1">
      <c r="B249" s="221"/>
      <c r="C249" s="222"/>
      <c r="D249" s="223" t="s">
        <v>152</v>
      </c>
      <c r="E249" s="224" t="s">
        <v>19</v>
      </c>
      <c r="F249" s="225" t="s">
        <v>539</v>
      </c>
      <c r="G249" s="222"/>
      <c r="H249" s="226">
        <v>0.049000000000000002</v>
      </c>
      <c r="I249" s="227"/>
      <c r="J249" s="222"/>
      <c r="K249" s="222"/>
      <c r="L249" s="228"/>
      <c r="M249" s="229"/>
      <c r="N249" s="230"/>
      <c r="O249" s="230"/>
      <c r="P249" s="230"/>
      <c r="Q249" s="230"/>
      <c r="R249" s="230"/>
      <c r="S249" s="230"/>
      <c r="T249" s="231"/>
      <c r="AT249" s="232" t="s">
        <v>152</v>
      </c>
      <c r="AU249" s="232" t="s">
        <v>79</v>
      </c>
      <c r="AV249" s="12" t="s">
        <v>79</v>
      </c>
      <c r="AW249" s="12" t="s">
        <v>31</v>
      </c>
      <c r="AX249" s="12" t="s">
        <v>70</v>
      </c>
      <c r="AY249" s="232" t="s">
        <v>142</v>
      </c>
    </row>
    <row r="250" s="12" customFormat="1">
      <c r="B250" s="221"/>
      <c r="C250" s="222"/>
      <c r="D250" s="223" t="s">
        <v>152</v>
      </c>
      <c r="E250" s="224" t="s">
        <v>19</v>
      </c>
      <c r="F250" s="225" t="s">
        <v>540</v>
      </c>
      <c r="G250" s="222"/>
      <c r="H250" s="226">
        <v>0.123</v>
      </c>
      <c r="I250" s="227"/>
      <c r="J250" s="222"/>
      <c r="K250" s="222"/>
      <c r="L250" s="228"/>
      <c r="M250" s="229"/>
      <c r="N250" s="230"/>
      <c r="O250" s="230"/>
      <c r="P250" s="230"/>
      <c r="Q250" s="230"/>
      <c r="R250" s="230"/>
      <c r="S250" s="230"/>
      <c r="T250" s="231"/>
      <c r="AT250" s="232" t="s">
        <v>152</v>
      </c>
      <c r="AU250" s="232" t="s">
        <v>79</v>
      </c>
      <c r="AV250" s="12" t="s">
        <v>79</v>
      </c>
      <c r="AW250" s="12" t="s">
        <v>31</v>
      </c>
      <c r="AX250" s="12" t="s">
        <v>70</v>
      </c>
      <c r="AY250" s="232" t="s">
        <v>142</v>
      </c>
    </row>
    <row r="251" s="13" customFormat="1">
      <c r="B251" s="243"/>
      <c r="C251" s="244"/>
      <c r="D251" s="223" t="s">
        <v>152</v>
      </c>
      <c r="E251" s="245" t="s">
        <v>96</v>
      </c>
      <c r="F251" s="246" t="s">
        <v>214</v>
      </c>
      <c r="G251" s="244"/>
      <c r="H251" s="247">
        <v>0.17199999999999999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152</v>
      </c>
      <c r="AU251" s="253" t="s">
        <v>79</v>
      </c>
      <c r="AV251" s="13" t="s">
        <v>150</v>
      </c>
      <c r="AW251" s="13" t="s">
        <v>31</v>
      </c>
      <c r="AX251" s="13" t="s">
        <v>32</v>
      </c>
      <c r="AY251" s="253" t="s">
        <v>142</v>
      </c>
    </row>
    <row r="252" s="1" customFormat="1" ht="36" customHeight="1">
      <c r="B252" s="36"/>
      <c r="C252" s="208" t="s">
        <v>541</v>
      </c>
      <c r="D252" s="208" t="s">
        <v>145</v>
      </c>
      <c r="E252" s="209" t="s">
        <v>542</v>
      </c>
      <c r="F252" s="210" t="s">
        <v>543</v>
      </c>
      <c r="G252" s="211" t="s">
        <v>148</v>
      </c>
      <c r="H252" s="212">
        <v>0.54500000000000004</v>
      </c>
      <c r="I252" s="213"/>
      <c r="J252" s="214">
        <f>ROUND(I252*H252,2)</f>
        <v>0</v>
      </c>
      <c r="K252" s="210" t="s">
        <v>162</v>
      </c>
      <c r="L252" s="41"/>
      <c r="M252" s="215" t="s">
        <v>19</v>
      </c>
      <c r="N252" s="216" t="s">
        <v>43</v>
      </c>
      <c r="O252" s="82"/>
      <c r="P252" s="217">
        <f>O252*H252</f>
        <v>0</v>
      </c>
      <c r="Q252" s="217">
        <v>0.023369999999999998</v>
      </c>
      <c r="R252" s="217">
        <f>Q252*H252</f>
        <v>0.01273665</v>
      </c>
      <c r="S252" s="217">
        <v>0</v>
      </c>
      <c r="T252" s="218">
        <f>S252*H252</f>
        <v>0</v>
      </c>
      <c r="AR252" s="219" t="s">
        <v>238</v>
      </c>
      <c r="AT252" s="219" t="s">
        <v>145</v>
      </c>
      <c r="AU252" s="219" t="s">
        <v>79</v>
      </c>
      <c r="AY252" s="15" t="s">
        <v>142</v>
      </c>
      <c r="BE252" s="220">
        <f>IF(N252="základní",J252,0)</f>
        <v>0</v>
      </c>
      <c r="BF252" s="220">
        <f>IF(N252="snížená",J252,0)</f>
        <v>0</v>
      </c>
      <c r="BG252" s="220">
        <f>IF(N252="zákl. přenesená",J252,0)</f>
        <v>0</v>
      </c>
      <c r="BH252" s="220">
        <f>IF(N252="sníž. přenesená",J252,0)</f>
        <v>0</v>
      </c>
      <c r="BI252" s="220">
        <f>IF(N252="nulová",J252,0)</f>
        <v>0</v>
      </c>
      <c r="BJ252" s="15" t="s">
        <v>150</v>
      </c>
      <c r="BK252" s="220">
        <f>ROUND(I252*H252,2)</f>
        <v>0</v>
      </c>
      <c r="BL252" s="15" t="s">
        <v>238</v>
      </c>
      <c r="BM252" s="219" t="s">
        <v>544</v>
      </c>
    </row>
    <row r="253" s="12" customFormat="1">
      <c r="B253" s="221"/>
      <c r="C253" s="222"/>
      <c r="D253" s="223" t="s">
        <v>152</v>
      </c>
      <c r="E253" s="224" t="s">
        <v>98</v>
      </c>
      <c r="F253" s="225" t="s">
        <v>545</v>
      </c>
      <c r="G253" s="222"/>
      <c r="H253" s="226">
        <v>0.54500000000000004</v>
      </c>
      <c r="I253" s="227"/>
      <c r="J253" s="222"/>
      <c r="K253" s="222"/>
      <c r="L253" s="228"/>
      <c r="M253" s="229"/>
      <c r="N253" s="230"/>
      <c r="O253" s="230"/>
      <c r="P253" s="230"/>
      <c r="Q253" s="230"/>
      <c r="R253" s="230"/>
      <c r="S253" s="230"/>
      <c r="T253" s="231"/>
      <c r="AT253" s="232" t="s">
        <v>152</v>
      </c>
      <c r="AU253" s="232" t="s">
        <v>79</v>
      </c>
      <c r="AV253" s="12" t="s">
        <v>79</v>
      </c>
      <c r="AW253" s="12" t="s">
        <v>31</v>
      </c>
      <c r="AX253" s="12" t="s">
        <v>32</v>
      </c>
      <c r="AY253" s="232" t="s">
        <v>142</v>
      </c>
    </row>
    <row r="254" s="1" customFormat="1" ht="36" customHeight="1">
      <c r="B254" s="36"/>
      <c r="C254" s="208" t="s">
        <v>546</v>
      </c>
      <c r="D254" s="208" t="s">
        <v>145</v>
      </c>
      <c r="E254" s="209" t="s">
        <v>547</v>
      </c>
      <c r="F254" s="210" t="s">
        <v>548</v>
      </c>
      <c r="G254" s="211" t="s">
        <v>169</v>
      </c>
      <c r="H254" s="212">
        <v>0.36399999999999999</v>
      </c>
      <c r="I254" s="213"/>
      <c r="J254" s="214">
        <f>ROUND(I254*H254,2)</f>
        <v>0</v>
      </c>
      <c r="K254" s="210" t="s">
        <v>162</v>
      </c>
      <c r="L254" s="41"/>
      <c r="M254" s="215" t="s">
        <v>19</v>
      </c>
      <c r="N254" s="216" t="s">
        <v>43</v>
      </c>
      <c r="O254" s="82"/>
      <c r="P254" s="217">
        <f>O254*H254</f>
        <v>0</v>
      </c>
      <c r="Q254" s="217">
        <v>0</v>
      </c>
      <c r="R254" s="217">
        <f>Q254*H254</f>
        <v>0</v>
      </c>
      <c r="S254" s="217">
        <v>0</v>
      </c>
      <c r="T254" s="218">
        <f>S254*H254</f>
        <v>0</v>
      </c>
      <c r="AR254" s="219" t="s">
        <v>238</v>
      </c>
      <c r="AT254" s="219" t="s">
        <v>145</v>
      </c>
      <c r="AU254" s="219" t="s">
        <v>79</v>
      </c>
      <c r="AY254" s="15" t="s">
        <v>142</v>
      </c>
      <c r="BE254" s="220">
        <f>IF(N254="základní",J254,0)</f>
        <v>0</v>
      </c>
      <c r="BF254" s="220">
        <f>IF(N254="snížená",J254,0)</f>
        <v>0</v>
      </c>
      <c r="BG254" s="220">
        <f>IF(N254="zákl. přenesená",J254,0)</f>
        <v>0</v>
      </c>
      <c r="BH254" s="220">
        <f>IF(N254="sníž. přenesená",J254,0)</f>
        <v>0</v>
      </c>
      <c r="BI254" s="220">
        <f>IF(N254="nulová",J254,0)</f>
        <v>0</v>
      </c>
      <c r="BJ254" s="15" t="s">
        <v>150</v>
      </c>
      <c r="BK254" s="220">
        <f>ROUND(I254*H254,2)</f>
        <v>0</v>
      </c>
      <c r="BL254" s="15" t="s">
        <v>238</v>
      </c>
      <c r="BM254" s="219" t="s">
        <v>549</v>
      </c>
    </row>
    <row r="255" s="1" customFormat="1" ht="48" customHeight="1">
      <c r="B255" s="36"/>
      <c r="C255" s="208" t="s">
        <v>550</v>
      </c>
      <c r="D255" s="208" t="s">
        <v>145</v>
      </c>
      <c r="E255" s="209" t="s">
        <v>551</v>
      </c>
      <c r="F255" s="210" t="s">
        <v>552</v>
      </c>
      <c r="G255" s="211" t="s">
        <v>169</v>
      </c>
      <c r="H255" s="212">
        <v>0.36399999999999999</v>
      </c>
      <c r="I255" s="213"/>
      <c r="J255" s="214">
        <f>ROUND(I255*H255,2)</f>
        <v>0</v>
      </c>
      <c r="K255" s="210" t="s">
        <v>162</v>
      </c>
      <c r="L255" s="41"/>
      <c r="M255" s="215" t="s">
        <v>19</v>
      </c>
      <c r="N255" s="216" t="s">
        <v>43</v>
      </c>
      <c r="O255" s="82"/>
      <c r="P255" s="217">
        <f>O255*H255</f>
        <v>0</v>
      </c>
      <c r="Q255" s="217">
        <v>0</v>
      </c>
      <c r="R255" s="217">
        <f>Q255*H255</f>
        <v>0</v>
      </c>
      <c r="S255" s="217">
        <v>0</v>
      </c>
      <c r="T255" s="218">
        <f>S255*H255</f>
        <v>0</v>
      </c>
      <c r="AR255" s="219" t="s">
        <v>238</v>
      </c>
      <c r="AT255" s="219" t="s">
        <v>145</v>
      </c>
      <c r="AU255" s="219" t="s">
        <v>79</v>
      </c>
      <c r="AY255" s="15" t="s">
        <v>142</v>
      </c>
      <c r="BE255" s="220">
        <f>IF(N255="základní",J255,0)</f>
        <v>0</v>
      </c>
      <c r="BF255" s="220">
        <f>IF(N255="snížená",J255,0)</f>
        <v>0</v>
      </c>
      <c r="BG255" s="220">
        <f>IF(N255="zákl. přenesená",J255,0)</f>
        <v>0</v>
      </c>
      <c r="BH255" s="220">
        <f>IF(N255="sníž. přenesená",J255,0)</f>
        <v>0</v>
      </c>
      <c r="BI255" s="220">
        <f>IF(N255="nulová",J255,0)</f>
        <v>0</v>
      </c>
      <c r="BJ255" s="15" t="s">
        <v>150</v>
      </c>
      <c r="BK255" s="220">
        <f>ROUND(I255*H255,2)</f>
        <v>0</v>
      </c>
      <c r="BL255" s="15" t="s">
        <v>238</v>
      </c>
      <c r="BM255" s="219" t="s">
        <v>553</v>
      </c>
    </row>
    <row r="256" s="11" customFormat="1" ht="22.8" customHeight="1">
      <c r="B256" s="192"/>
      <c r="C256" s="193"/>
      <c r="D256" s="194" t="s">
        <v>69</v>
      </c>
      <c r="E256" s="206" t="s">
        <v>554</v>
      </c>
      <c r="F256" s="206" t="s">
        <v>555</v>
      </c>
      <c r="G256" s="193"/>
      <c r="H256" s="193"/>
      <c r="I256" s="196"/>
      <c r="J256" s="207">
        <f>BK256</f>
        <v>0</v>
      </c>
      <c r="K256" s="193"/>
      <c r="L256" s="198"/>
      <c r="M256" s="199"/>
      <c r="N256" s="200"/>
      <c r="O256" s="200"/>
      <c r="P256" s="201">
        <f>SUM(P257:P264)</f>
        <v>0</v>
      </c>
      <c r="Q256" s="200"/>
      <c r="R256" s="201">
        <f>SUM(R257:R264)</f>
        <v>0.053080000000000002</v>
      </c>
      <c r="S256" s="200"/>
      <c r="T256" s="202">
        <f>SUM(T257:T264)</f>
        <v>0</v>
      </c>
      <c r="AR256" s="203" t="s">
        <v>79</v>
      </c>
      <c r="AT256" s="204" t="s">
        <v>69</v>
      </c>
      <c r="AU256" s="204" t="s">
        <v>32</v>
      </c>
      <c r="AY256" s="203" t="s">
        <v>142</v>
      </c>
      <c r="BK256" s="205">
        <f>SUM(BK257:BK264)</f>
        <v>0</v>
      </c>
    </row>
    <row r="257" s="1" customFormat="1" ht="48" customHeight="1">
      <c r="B257" s="36"/>
      <c r="C257" s="208" t="s">
        <v>556</v>
      </c>
      <c r="D257" s="208" t="s">
        <v>145</v>
      </c>
      <c r="E257" s="209" t="s">
        <v>557</v>
      </c>
      <c r="F257" s="210" t="s">
        <v>558</v>
      </c>
      <c r="G257" s="211" t="s">
        <v>187</v>
      </c>
      <c r="H257" s="212">
        <v>4</v>
      </c>
      <c r="I257" s="213"/>
      <c r="J257" s="214">
        <f>ROUND(I257*H257,2)</f>
        <v>0</v>
      </c>
      <c r="K257" s="210" t="s">
        <v>162</v>
      </c>
      <c r="L257" s="41"/>
      <c r="M257" s="215" t="s">
        <v>19</v>
      </c>
      <c r="N257" s="216" t="s">
        <v>43</v>
      </c>
      <c r="O257" s="82"/>
      <c r="P257" s="217">
        <f>O257*H257</f>
        <v>0</v>
      </c>
      <c r="Q257" s="217">
        <v>0.012540000000000001</v>
      </c>
      <c r="R257" s="217">
        <f>Q257*H257</f>
        <v>0.050160000000000003</v>
      </c>
      <c r="S257" s="217">
        <v>0</v>
      </c>
      <c r="T257" s="218">
        <f>S257*H257</f>
        <v>0</v>
      </c>
      <c r="AR257" s="219" t="s">
        <v>238</v>
      </c>
      <c r="AT257" s="219" t="s">
        <v>145</v>
      </c>
      <c r="AU257" s="219" t="s">
        <v>79</v>
      </c>
      <c r="AY257" s="15" t="s">
        <v>142</v>
      </c>
      <c r="BE257" s="220">
        <f>IF(N257="základní",J257,0)</f>
        <v>0</v>
      </c>
      <c r="BF257" s="220">
        <f>IF(N257="snížená",J257,0)</f>
        <v>0</v>
      </c>
      <c r="BG257" s="220">
        <f>IF(N257="zákl. přenesená",J257,0)</f>
        <v>0</v>
      </c>
      <c r="BH257" s="220">
        <f>IF(N257="sníž. přenesená",J257,0)</f>
        <v>0</v>
      </c>
      <c r="BI257" s="220">
        <f>IF(N257="nulová",J257,0)</f>
        <v>0</v>
      </c>
      <c r="BJ257" s="15" t="s">
        <v>150</v>
      </c>
      <c r="BK257" s="220">
        <f>ROUND(I257*H257,2)</f>
        <v>0</v>
      </c>
      <c r="BL257" s="15" t="s">
        <v>238</v>
      </c>
      <c r="BM257" s="219" t="s">
        <v>559</v>
      </c>
    </row>
    <row r="258" s="1" customFormat="1" ht="36" customHeight="1">
      <c r="B258" s="36"/>
      <c r="C258" s="208" t="s">
        <v>560</v>
      </c>
      <c r="D258" s="208" t="s">
        <v>145</v>
      </c>
      <c r="E258" s="209" t="s">
        <v>561</v>
      </c>
      <c r="F258" s="210" t="s">
        <v>562</v>
      </c>
      <c r="G258" s="211" t="s">
        <v>198</v>
      </c>
      <c r="H258" s="212">
        <v>8</v>
      </c>
      <c r="I258" s="213"/>
      <c r="J258" s="214">
        <f>ROUND(I258*H258,2)</f>
        <v>0</v>
      </c>
      <c r="K258" s="210" t="s">
        <v>162</v>
      </c>
      <c r="L258" s="41"/>
      <c r="M258" s="215" t="s">
        <v>19</v>
      </c>
      <c r="N258" s="216" t="s">
        <v>43</v>
      </c>
      <c r="O258" s="82"/>
      <c r="P258" s="217">
        <f>O258*H258</f>
        <v>0</v>
      </c>
      <c r="Q258" s="217">
        <v>0.00025999999999999998</v>
      </c>
      <c r="R258" s="217">
        <f>Q258*H258</f>
        <v>0.0020799999999999998</v>
      </c>
      <c r="S258" s="217">
        <v>0</v>
      </c>
      <c r="T258" s="218">
        <f>S258*H258</f>
        <v>0</v>
      </c>
      <c r="AR258" s="219" t="s">
        <v>238</v>
      </c>
      <c r="AT258" s="219" t="s">
        <v>145</v>
      </c>
      <c r="AU258" s="219" t="s">
        <v>79</v>
      </c>
      <c r="AY258" s="15" t="s">
        <v>142</v>
      </c>
      <c r="BE258" s="220">
        <f>IF(N258="základní",J258,0)</f>
        <v>0</v>
      </c>
      <c r="BF258" s="220">
        <f>IF(N258="snížená",J258,0)</f>
        <v>0</v>
      </c>
      <c r="BG258" s="220">
        <f>IF(N258="zákl. přenesená",J258,0)</f>
        <v>0</v>
      </c>
      <c r="BH258" s="220">
        <f>IF(N258="sníž. přenesená",J258,0)</f>
        <v>0</v>
      </c>
      <c r="BI258" s="220">
        <f>IF(N258="nulová",J258,0)</f>
        <v>0</v>
      </c>
      <c r="BJ258" s="15" t="s">
        <v>150</v>
      </c>
      <c r="BK258" s="220">
        <f>ROUND(I258*H258,2)</f>
        <v>0</v>
      </c>
      <c r="BL258" s="15" t="s">
        <v>238</v>
      </c>
      <c r="BM258" s="219" t="s">
        <v>563</v>
      </c>
    </row>
    <row r="259" s="1" customFormat="1" ht="36" customHeight="1">
      <c r="B259" s="36"/>
      <c r="C259" s="208" t="s">
        <v>564</v>
      </c>
      <c r="D259" s="208" t="s">
        <v>145</v>
      </c>
      <c r="E259" s="209" t="s">
        <v>565</v>
      </c>
      <c r="F259" s="210" t="s">
        <v>566</v>
      </c>
      <c r="G259" s="211" t="s">
        <v>187</v>
      </c>
      <c r="H259" s="212">
        <v>4</v>
      </c>
      <c r="I259" s="213"/>
      <c r="J259" s="214">
        <f>ROUND(I259*H259,2)</f>
        <v>0</v>
      </c>
      <c r="K259" s="210" t="s">
        <v>162</v>
      </c>
      <c r="L259" s="41"/>
      <c r="M259" s="215" t="s">
        <v>19</v>
      </c>
      <c r="N259" s="216" t="s">
        <v>43</v>
      </c>
      <c r="O259" s="82"/>
      <c r="P259" s="217">
        <f>O259*H259</f>
        <v>0</v>
      </c>
      <c r="Q259" s="217">
        <v>0.00010000000000000001</v>
      </c>
      <c r="R259" s="217">
        <f>Q259*H259</f>
        <v>0.00040000000000000002</v>
      </c>
      <c r="S259" s="217">
        <v>0</v>
      </c>
      <c r="T259" s="218">
        <f>S259*H259</f>
        <v>0</v>
      </c>
      <c r="AR259" s="219" t="s">
        <v>238</v>
      </c>
      <c r="AT259" s="219" t="s">
        <v>145</v>
      </c>
      <c r="AU259" s="219" t="s">
        <v>79</v>
      </c>
      <c r="AY259" s="15" t="s">
        <v>142</v>
      </c>
      <c r="BE259" s="220">
        <f>IF(N259="základní",J259,0)</f>
        <v>0</v>
      </c>
      <c r="BF259" s="220">
        <f>IF(N259="snížená",J259,0)</f>
        <v>0</v>
      </c>
      <c r="BG259" s="220">
        <f>IF(N259="zákl. přenesená",J259,0)</f>
        <v>0</v>
      </c>
      <c r="BH259" s="220">
        <f>IF(N259="sníž. přenesená",J259,0)</f>
        <v>0</v>
      </c>
      <c r="BI259" s="220">
        <f>IF(N259="nulová",J259,0)</f>
        <v>0</v>
      </c>
      <c r="BJ259" s="15" t="s">
        <v>150</v>
      </c>
      <c r="BK259" s="220">
        <f>ROUND(I259*H259,2)</f>
        <v>0</v>
      </c>
      <c r="BL259" s="15" t="s">
        <v>238</v>
      </c>
      <c r="BM259" s="219" t="s">
        <v>567</v>
      </c>
    </row>
    <row r="260" s="1" customFormat="1" ht="36" customHeight="1">
      <c r="B260" s="36"/>
      <c r="C260" s="208" t="s">
        <v>568</v>
      </c>
      <c r="D260" s="208" t="s">
        <v>145</v>
      </c>
      <c r="E260" s="209" t="s">
        <v>569</v>
      </c>
      <c r="F260" s="210" t="s">
        <v>570</v>
      </c>
      <c r="G260" s="211" t="s">
        <v>187</v>
      </c>
      <c r="H260" s="212">
        <v>4</v>
      </c>
      <c r="I260" s="213"/>
      <c r="J260" s="214">
        <f>ROUND(I260*H260,2)</f>
        <v>0</v>
      </c>
      <c r="K260" s="210" t="s">
        <v>162</v>
      </c>
      <c r="L260" s="41"/>
      <c r="M260" s="215" t="s">
        <v>19</v>
      </c>
      <c r="N260" s="216" t="s">
        <v>43</v>
      </c>
      <c r="O260" s="82"/>
      <c r="P260" s="217">
        <f>O260*H260</f>
        <v>0</v>
      </c>
      <c r="Q260" s="217">
        <v>0</v>
      </c>
      <c r="R260" s="217">
        <f>Q260*H260</f>
        <v>0</v>
      </c>
      <c r="S260" s="217">
        <v>0</v>
      </c>
      <c r="T260" s="218">
        <f>S260*H260</f>
        <v>0</v>
      </c>
      <c r="AR260" s="219" t="s">
        <v>238</v>
      </c>
      <c r="AT260" s="219" t="s">
        <v>145</v>
      </c>
      <c r="AU260" s="219" t="s">
        <v>79</v>
      </c>
      <c r="AY260" s="15" t="s">
        <v>142</v>
      </c>
      <c r="BE260" s="220">
        <f>IF(N260="základní",J260,0)</f>
        <v>0</v>
      </c>
      <c r="BF260" s="220">
        <f>IF(N260="snížená",J260,0)</f>
        <v>0</v>
      </c>
      <c r="BG260" s="220">
        <f>IF(N260="zákl. přenesená",J260,0)</f>
        <v>0</v>
      </c>
      <c r="BH260" s="220">
        <f>IF(N260="sníž. přenesená",J260,0)</f>
        <v>0</v>
      </c>
      <c r="BI260" s="220">
        <f>IF(N260="nulová",J260,0)</f>
        <v>0</v>
      </c>
      <c r="BJ260" s="15" t="s">
        <v>150</v>
      </c>
      <c r="BK260" s="220">
        <f>ROUND(I260*H260,2)</f>
        <v>0</v>
      </c>
      <c r="BL260" s="15" t="s">
        <v>238</v>
      </c>
      <c r="BM260" s="219" t="s">
        <v>571</v>
      </c>
    </row>
    <row r="261" s="1" customFormat="1" ht="24" customHeight="1">
      <c r="B261" s="36"/>
      <c r="C261" s="233" t="s">
        <v>572</v>
      </c>
      <c r="D261" s="233" t="s">
        <v>166</v>
      </c>
      <c r="E261" s="234" t="s">
        <v>573</v>
      </c>
      <c r="F261" s="235" t="s">
        <v>574</v>
      </c>
      <c r="G261" s="236" t="s">
        <v>187</v>
      </c>
      <c r="H261" s="237">
        <v>4.4000000000000004</v>
      </c>
      <c r="I261" s="238"/>
      <c r="J261" s="239">
        <f>ROUND(I261*H261,2)</f>
        <v>0</v>
      </c>
      <c r="K261" s="235" t="s">
        <v>162</v>
      </c>
      <c r="L261" s="240"/>
      <c r="M261" s="241" t="s">
        <v>19</v>
      </c>
      <c r="N261" s="242" t="s">
        <v>43</v>
      </c>
      <c r="O261" s="82"/>
      <c r="P261" s="217">
        <f>O261*H261</f>
        <v>0</v>
      </c>
      <c r="Q261" s="217">
        <v>0.00010000000000000001</v>
      </c>
      <c r="R261" s="217">
        <f>Q261*H261</f>
        <v>0.00044000000000000007</v>
      </c>
      <c r="S261" s="217">
        <v>0</v>
      </c>
      <c r="T261" s="218">
        <f>S261*H261</f>
        <v>0</v>
      </c>
      <c r="AR261" s="219" t="s">
        <v>307</v>
      </c>
      <c r="AT261" s="219" t="s">
        <v>166</v>
      </c>
      <c r="AU261" s="219" t="s">
        <v>79</v>
      </c>
      <c r="AY261" s="15" t="s">
        <v>142</v>
      </c>
      <c r="BE261" s="220">
        <f>IF(N261="základní",J261,0)</f>
        <v>0</v>
      </c>
      <c r="BF261" s="220">
        <f>IF(N261="snížená",J261,0)</f>
        <v>0</v>
      </c>
      <c r="BG261" s="220">
        <f>IF(N261="zákl. přenesená",J261,0)</f>
        <v>0</v>
      </c>
      <c r="BH261" s="220">
        <f>IF(N261="sníž. přenesená",J261,0)</f>
        <v>0</v>
      </c>
      <c r="BI261" s="220">
        <f>IF(N261="nulová",J261,0)</f>
        <v>0</v>
      </c>
      <c r="BJ261" s="15" t="s">
        <v>150</v>
      </c>
      <c r="BK261" s="220">
        <f>ROUND(I261*H261,2)</f>
        <v>0</v>
      </c>
      <c r="BL261" s="15" t="s">
        <v>238</v>
      </c>
      <c r="BM261" s="219" t="s">
        <v>575</v>
      </c>
    </row>
    <row r="262" s="12" customFormat="1">
      <c r="B262" s="221"/>
      <c r="C262" s="222"/>
      <c r="D262" s="223" t="s">
        <v>152</v>
      </c>
      <c r="E262" s="222"/>
      <c r="F262" s="225" t="s">
        <v>576</v>
      </c>
      <c r="G262" s="222"/>
      <c r="H262" s="226">
        <v>4.4000000000000004</v>
      </c>
      <c r="I262" s="227"/>
      <c r="J262" s="222"/>
      <c r="K262" s="222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152</v>
      </c>
      <c r="AU262" s="232" t="s">
        <v>79</v>
      </c>
      <c r="AV262" s="12" t="s">
        <v>79</v>
      </c>
      <c r="AW262" s="12" t="s">
        <v>4</v>
      </c>
      <c r="AX262" s="12" t="s">
        <v>32</v>
      </c>
      <c r="AY262" s="232" t="s">
        <v>142</v>
      </c>
    </row>
    <row r="263" s="1" customFormat="1" ht="36" customHeight="1">
      <c r="B263" s="36"/>
      <c r="C263" s="208" t="s">
        <v>577</v>
      </c>
      <c r="D263" s="208" t="s">
        <v>145</v>
      </c>
      <c r="E263" s="209" t="s">
        <v>578</v>
      </c>
      <c r="F263" s="210" t="s">
        <v>579</v>
      </c>
      <c r="G263" s="211" t="s">
        <v>169</v>
      </c>
      <c r="H263" s="212">
        <v>0.052999999999999998</v>
      </c>
      <c r="I263" s="213"/>
      <c r="J263" s="214">
        <f>ROUND(I263*H263,2)</f>
        <v>0</v>
      </c>
      <c r="K263" s="210" t="s">
        <v>162</v>
      </c>
      <c r="L263" s="41"/>
      <c r="M263" s="215" t="s">
        <v>19</v>
      </c>
      <c r="N263" s="216" t="s">
        <v>43</v>
      </c>
      <c r="O263" s="82"/>
      <c r="P263" s="217">
        <f>O263*H263</f>
        <v>0</v>
      </c>
      <c r="Q263" s="217">
        <v>0</v>
      </c>
      <c r="R263" s="217">
        <f>Q263*H263</f>
        <v>0</v>
      </c>
      <c r="S263" s="217">
        <v>0</v>
      </c>
      <c r="T263" s="218">
        <f>S263*H263</f>
        <v>0</v>
      </c>
      <c r="AR263" s="219" t="s">
        <v>238</v>
      </c>
      <c r="AT263" s="219" t="s">
        <v>145</v>
      </c>
      <c r="AU263" s="219" t="s">
        <v>79</v>
      </c>
      <c r="AY263" s="15" t="s">
        <v>142</v>
      </c>
      <c r="BE263" s="220">
        <f>IF(N263="základní",J263,0)</f>
        <v>0</v>
      </c>
      <c r="BF263" s="220">
        <f>IF(N263="snížená",J263,0)</f>
        <v>0</v>
      </c>
      <c r="BG263" s="220">
        <f>IF(N263="zákl. přenesená",J263,0)</f>
        <v>0</v>
      </c>
      <c r="BH263" s="220">
        <f>IF(N263="sníž. přenesená",J263,0)</f>
        <v>0</v>
      </c>
      <c r="BI263" s="220">
        <f>IF(N263="nulová",J263,0)</f>
        <v>0</v>
      </c>
      <c r="BJ263" s="15" t="s">
        <v>150</v>
      </c>
      <c r="BK263" s="220">
        <f>ROUND(I263*H263,2)</f>
        <v>0</v>
      </c>
      <c r="BL263" s="15" t="s">
        <v>238</v>
      </c>
      <c r="BM263" s="219" t="s">
        <v>580</v>
      </c>
    </row>
    <row r="264" s="1" customFormat="1" ht="48" customHeight="1">
      <c r="B264" s="36"/>
      <c r="C264" s="208" t="s">
        <v>581</v>
      </c>
      <c r="D264" s="208" t="s">
        <v>145</v>
      </c>
      <c r="E264" s="209" t="s">
        <v>582</v>
      </c>
      <c r="F264" s="210" t="s">
        <v>583</v>
      </c>
      <c r="G264" s="211" t="s">
        <v>169</v>
      </c>
      <c r="H264" s="212">
        <v>0.052999999999999998</v>
      </c>
      <c r="I264" s="213"/>
      <c r="J264" s="214">
        <f>ROUND(I264*H264,2)</f>
        <v>0</v>
      </c>
      <c r="K264" s="210" t="s">
        <v>162</v>
      </c>
      <c r="L264" s="41"/>
      <c r="M264" s="215" t="s">
        <v>19</v>
      </c>
      <c r="N264" s="216" t="s">
        <v>43</v>
      </c>
      <c r="O264" s="82"/>
      <c r="P264" s="217">
        <f>O264*H264</f>
        <v>0</v>
      </c>
      <c r="Q264" s="217">
        <v>0</v>
      </c>
      <c r="R264" s="217">
        <f>Q264*H264</f>
        <v>0</v>
      </c>
      <c r="S264" s="217">
        <v>0</v>
      </c>
      <c r="T264" s="218">
        <f>S264*H264</f>
        <v>0</v>
      </c>
      <c r="AR264" s="219" t="s">
        <v>238</v>
      </c>
      <c r="AT264" s="219" t="s">
        <v>145</v>
      </c>
      <c r="AU264" s="219" t="s">
        <v>79</v>
      </c>
      <c r="AY264" s="15" t="s">
        <v>142</v>
      </c>
      <c r="BE264" s="220">
        <f>IF(N264="základní",J264,0)</f>
        <v>0</v>
      </c>
      <c r="BF264" s="220">
        <f>IF(N264="snížená",J264,0)</f>
        <v>0</v>
      </c>
      <c r="BG264" s="220">
        <f>IF(N264="zákl. přenesená",J264,0)</f>
        <v>0</v>
      </c>
      <c r="BH264" s="220">
        <f>IF(N264="sníž. přenesená",J264,0)</f>
        <v>0</v>
      </c>
      <c r="BI264" s="220">
        <f>IF(N264="nulová",J264,0)</f>
        <v>0</v>
      </c>
      <c r="BJ264" s="15" t="s">
        <v>150</v>
      </c>
      <c r="BK264" s="220">
        <f>ROUND(I264*H264,2)</f>
        <v>0</v>
      </c>
      <c r="BL264" s="15" t="s">
        <v>238</v>
      </c>
      <c r="BM264" s="219" t="s">
        <v>584</v>
      </c>
    </row>
    <row r="265" s="11" customFormat="1" ht="22.8" customHeight="1">
      <c r="B265" s="192"/>
      <c r="C265" s="193"/>
      <c r="D265" s="194" t="s">
        <v>69</v>
      </c>
      <c r="E265" s="206" t="s">
        <v>585</v>
      </c>
      <c r="F265" s="206" t="s">
        <v>586</v>
      </c>
      <c r="G265" s="193"/>
      <c r="H265" s="193"/>
      <c r="I265" s="196"/>
      <c r="J265" s="207">
        <f>BK265</f>
        <v>0</v>
      </c>
      <c r="K265" s="193"/>
      <c r="L265" s="198"/>
      <c r="M265" s="199"/>
      <c r="N265" s="200"/>
      <c r="O265" s="200"/>
      <c r="P265" s="201">
        <f>SUM(P266:P278)</f>
        <v>0</v>
      </c>
      <c r="Q265" s="200"/>
      <c r="R265" s="201">
        <f>SUM(R266:R278)</f>
        <v>0.81839348000000001</v>
      </c>
      <c r="S265" s="200"/>
      <c r="T265" s="202">
        <f>SUM(T266:T278)</f>
        <v>0</v>
      </c>
      <c r="AR265" s="203" t="s">
        <v>79</v>
      </c>
      <c r="AT265" s="204" t="s">
        <v>69</v>
      </c>
      <c r="AU265" s="204" t="s">
        <v>32</v>
      </c>
      <c r="AY265" s="203" t="s">
        <v>142</v>
      </c>
      <c r="BK265" s="205">
        <f>SUM(BK266:BK278)</f>
        <v>0</v>
      </c>
    </row>
    <row r="266" s="1" customFormat="1" ht="24" customHeight="1">
      <c r="B266" s="36"/>
      <c r="C266" s="208" t="s">
        <v>587</v>
      </c>
      <c r="D266" s="208" t="s">
        <v>145</v>
      </c>
      <c r="E266" s="209" t="s">
        <v>588</v>
      </c>
      <c r="F266" s="210" t="s">
        <v>589</v>
      </c>
      <c r="G266" s="211" t="s">
        <v>187</v>
      </c>
      <c r="H266" s="212">
        <v>12.728999999999999</v>
      </c>
      <c r="I266" s="213"/>
      <c r="J266" s="214">
        <f>ROUND(I266*H266,2)</f>
        <v>0</v>
      </c>
      <c r="K266" s="210" t="s">
        <v>162</v>
      </c>
      <c r="L266" s="41"/>
      <c r="M266" s="215" t="s">
        <v>19</v>
      </c>
      <c r="N266" s="216" t="s">
        <v>43</v>
      </c>
      <c r="O266" s="82"/>
      <c r="P266" s="217">
        <f>O266*H266</f>
        <v>0</v>
      </c>
      <c r="Q266" s="217">
        <v>0.046440000000000002</v>
      </c>
      <c r="R266" s="217">
        <f>Q266*H266</f>
        <v>0.59113475999999998</v>
      </c>
      <c r="S266" s="217">
        <v>0</v>
      </c>
      <c r="T266" s="218">
        <f>S266*H266</f>
        <v>0</v>
      </c>
      <c r="AR266" s="219" t="s">
        <v>238</v>
      </c>
      <c r="AT266" s="219" t="s">
        <v>145</v>
      </c>
      <c r="AU266" s="219" t="s">
        <v>79</v>
      </c>
      <c r="AY266" s="15" t="s">
        <v>142</v>
      </c>
      <c r="BE266" s="220">
        <f>IF(N266="základní",J266,0)</f>
        <v>0</v>
      </c>
      <c r="BF266" s="220">
        <f>IF(N266="snížená",J266,0)</f>
        <v>0</v>
      </c>
      <c r="BG266" s="220">
        <f>IF(N266="zákl. přenesená",J266,0)</f>
        <v>0</v>
      </c>
      <c r="BH266" s="220">
        <f>IF(N266="sníž. přenesená",J266,0)</f>
        <v>0</v>
      </c>
      <c r="BI266" s="220">
        <f>IF(N266="nulová",J266,0)</f>
        <v>0</v>
      </c>
      <c r="BJ266" s="15" t="s">
        <v>150</v>
      </c>
      <c r="BK266" s="220">
        <f>ROUND(I266*H266,2)</f>
        <v>0</v>
      </c>
      <c r="BL266" s="15" t="s">
        <v>238</v>
      </c>
      <c r="BM266" s="219" t="s">
        <v>590</v>
      </c>
    </row>
    <row r="267" s="12" customFormat="1">
      <c r="B267" s="221"/>
      <c r="C267" s="222"/>
      <c r="D267" s="223" t="s">
        <v>152</v>
      </c>
      <c r="E267" s="224" t="s">
        <v>100</v>
      </c>
      <c r="F267" s="225" t="s">
        <v>530</v>
      </c>
      <c r="G267" s="222"/>
      <c r="H267" s="226">
        <v>12.728999999999999</v>
      </c>
      <c r="I267" s="227"/>
      <c r="J267" s="222"/>
      <c r="K267" s="222"/>
      <c r="L267" s="228"/>
      <c r="M267" s="229"/>
      <c r="N267" s="230"/>
      <c r="O267" s="230"/>
      <c r="P267" s="230"/>
      <c r="Q267" s="230"/>
      <c r="R267" s="230"/>
      <c r="S267" s="230"/>
      <c r="T267" s="231"/>
      <c r="AT267" s="232" t="s">
        <v>152</v>
      </c>
      <c r="AU267" s="232" t="s">
        <v>79</v>
      </c>
      <c r="AV267" s="12" t="s">
        <v>79</v>
      </c>
      <c r="AW267" s="12" t="s">
        <v>31</v>
      </c>
      <c r="AX267" s="12" t="s">
        <v>32</v>
      </c>
      <c r="AY267" s="232" t="s">
        <v>142</v>
      </c>
    </row>
    <row r="268" s="1" customFormat="1" ht="36" customHeight="1">
      <c r="B268" s="36"/>
      <c r="C268" s="208" t="s">
        <v>591</v>
      </c>
      <c r="D268" s="208" t="s">
        <v>145</v>
      </c>
      <c r="E268" s="209" t="s">
        <v>592</v>
      </c>
      <c r="F268" s="210" t="s">
        <v>593</v>
      </c>
      <c r="G268" s="211" t="s">
        <v>198</v>
      </c>
      <c r="H268" s="212">
        <v>6.6399999999999997</v>
      </c>
      <c r="I268" s="213"/>
      <c r="J268" s="214">
        <f>ROUND(I268*H268,2)</f>
        <v>0</v>
      </c>
      <c r="K268" s="210" t="s">
        <v>162</v>
      </c>
      <c r="L268" s="41"/>
      <c r="M268" s="215" t="s">
        <v>19</v>
      </c>
      <c r="N268" s="216" t="s">
        <v>43</v>
      </c>
      <c r="O268" s="82"/>
      <c r="P268" s="217">
        <f>O268*H268</f>
        <v>0</v>
      </c>
      <c r="Q268" s="217">
        <v>0.00022000000000000001</v>
      </c>
      <c r="R268" s="217">
        <f>Q268*H268</f>
        <v>0.0014608</v>
      </c>
      <c r="S268" s="217">
        <v>0</v>
      </c>
      <c r="T268" s="218">
        <f>S268*H268</f>
        <v>0</v>
      </c>
      <c r="AR268" s="219" t="s">
        <v>238</v>
      </c>
      <c r="AT268" s="219" t="s">
        <v>145</v>
      </c>
      <c r="AU268" s="219" t="s">
        <v>79</v>
      </c>
      <c r="AY268" s="15" t="s">
        <v>142</v>
      </c>
      <c r="BE268" s="220">
        <f>IF(N268="základní",J268,0)</f>
        <v>0</v>
      </c>
      <c r="BF268" s="220">
        <f>IF(N268="snížená",J268,0)</f>
        <v>0</v>
      </c>
      <c r="BG268" s="220">
        <f>IF(N268="zákl. přenesená",J268,0)</f>
        <v>0</v>
      </c>
      <c r="BH268" s="220">
        <f>IF(N268="sníž. přenesená",J268,0)</f>
        <v>0</v>
      </c>
      <c r="BI268" s="220">
        <f>IF(N268="nulová",J268,0)</f>
        <v>0</v>
      </c>
      <c r="BJ268" s="15" t="s">
        <v>150</v>
      </c>
      <c r="BK268" s="220">
        <f>ROUND(I268*H268,2)</f>
        <v>0</v>
      </c>
      <c r="BL268" s="15" t="s">
        <v>238</v>
      </c>
      <c r="BM268" s="219" t="s">
        <v>594</v>
      </c>
    </row>
    <row r="269" s="12" customFormat="1">
      <c r="B269" s="221"/>
      <c r="C269" s="222"/>
      <c r="D269" s="223" t="s">
        <v>152</v>
      </c>
      <c r="E269" s="224" t="s">
        <v>19</v>
      </c>
      <c r="F269" s="225" t="s">
        <v>595</v>
      </c>
      <c r="G269" s="222"/>
      <c r="H269" s="226">
        <v>6.6399999999999997</v>
      </c>
      <c r="I269" s="227"/>
      <c r="J269" s="222"/>
      <c r="K269" s="222"/>
      <c r="L269" s="228"/>
      <c r="M269" s="229"/>
      <c r="N269" s="230"/>
      <c r="O269" s="230"/>
      <c r="P269" s="230"/>
      <c r="Q269" s="230"/>
      <c r="R269" s="230"/>
      <c r="S269" s="230"/>
      <c r="T269" s="231"/>
      <c r="AT269" s="232" t="s">
        <v>152</v>
      </c>
      <c r="AU269" s="232" t="s">
        <v>79</v>
      </c>
      <c r="AV269" s="12" t="s">
        <v>79</v>
      </c>
      <c r="AW269" s="12" t="s">
        <v>31</v>
      </c>
      <c r="AX269" s="12" t="s">
        <v>32</v>
      </c>
      <c r="AY269" s="232" t="s">
        <v>142</v>
      </c>
    </row>
    <row r="270" s="1" customFormat="1" ht="36" customHeight="1">
      <c r="B270" s="36"/>
      <c r="C270" s="208" t="s">
        <v>596</v>
      </c>
      <c r="D270" s="208" t="s">
        <v>145</v>
      </c>
      <c r="E270" s="209" t="s">
        <v>597</v>
      </c>
      <c r="F270" s="210" t="s">
        <v>598</v>
      </c>
      <c r="G270" s="211" t="s">
        <v>198</v>
      </c>
      <c r="H270" s="212">
        <v>3.3199999999999998</v>
      </c>
      <c r="I270" s="213"/>
      <c r="J270" s="214">
        <f>ROUND(I270*H270,2)</f>
        <v>0</v>
      </c>
      <c r="K270" s="210" t="s">
        <v>162</v>
      </c>
      <c r="L270" s="41"/>
      <c r="M270" s="215" t="s">
        <v>19</v>
      </c>
      <c r="N270" s="216" t="s">
        <v>43</v>
      </c>
      <c r="O270" s="82"/>
      <c r="P270" s="217">
        <f>O270*H270</f>
        <v>0</v>
      </c>
      <c r="Q270" s="217">
        <v>0.01423</v>
      </c>
      <c r="R270" s="217">
        <f>Q270*H270</f>
        <v>0.047243599999999997</v>
      </c>
      <c r="S270" s="217">
        <v>0</v>
      </c>
      <c r="T270" s="218">
        <f>S270*H270</f>
        <v>0</v>
      </c>
      <c r="AR270" s="219" t="s">
        <v>238</v>
      </c>
      <c r="AT270" s="219" t="s">
        <v>145</v>
      </c>
      <c r="AU270" s="219" t="s">
        <v>79</v>
      </c>
      <c r="AY270" s="15" t="s">
        <v>142</v>
      </c>
      <c r="BE270" s="220">
        <f>IF(N270="základní",J270,0)</f>
        <v>0</v>
      </c>
      <c r="BF270" s="220">
        <f>IF(N270="snížená",J270,0)</f>
        <v>0</v>
      </c>
      <c r="BG270" s="220">
        <f>IF(N270="zákl. přenesená",J270,0)</f>
        <v>0</v>
      </c>
      <c r="BH270" s="220">
        <f>IF(N270="sníž. přenesená",J270,0)</f>
        <v>0</v>
      </c>
      <c r="BI270" s="220">
        <f>IF(N270="nulová",J270,0)</f>
        <v>0</v>
      </c>
      <c r="BJ270" s="15" t="s">
        <v>150</v>
      </c>
      <c r="BK270" s="220">
        <f>ROUND(I270*H270,2)</f>
        <v>0</v>
      </c>
      <c r="BL270" s="15" t="s">
        <v>238</v>
      </c>
      <c r="BM270" s="219" t="s">
        <v>599</v>
      </c>
    </row>
    <row r="271" s="1" customFormat="1" ht="36" customHeight="1">
      <c r="B271" s="36"/>
      <c r="C271" s="208" t="s">
        <v>600</v>
      </c>
      <c r="D271" s="208" t="s">
        <v>145</v>
      </c>
      <c r="E271" s="209" t="s">
        <v>601</v>
      </c>
      <c r="F271" s="210" t="s">
        <v>602</v>
      </c>
      <c r="G271" s="211" t="s">
        <v>198</v>
      </c>
      <c r="H271" s="212">
        <v>7.6680000000000001</v>
      </c>
      <c r="I271" s="213"/>
      <c r="J271" s="214">
        <f>ROUND(I271*H271,2)</f>
        <v>0</v>
      </c>
      <c r="K271" s="210" t="s">
        <v>162</v>
      </c>
      <c r="L271" s="41"/>
      <c r="M271" s="215" t="s">
        <v>19</v>
      </c>
      <c r="N271" s="216" t="s">
        <v>43</v>
      </c>
      <c r="O271" s="82"/>
      <c r="P271" s="217">
        <f>O271*H271</f>
        <v>0</v>
      </c>
      <c r="Q271" s="217">
        <v>0.023029999999999998</v>
      </c>
      <c r="R271" s="217">
        <f>Q271*H271</f>
        <v>0.17659403999999998</v>
      </c>
      <c r="S271" s="217">
        <v>0</v>
      </c>
      <c r="T271" s="218">
        <f>S271*H271</f>
        <v>0</v>
      </c>
      <c r="AR271" s="219" t="s">
        <v>238</v>
      </c>
      <c r="AT271" s="219" t="s">
        <v>145</v>
      </c>
      <c r="AU271" s="219" t="s">
        <v>79</v>
      </c>
      <c r="AY271" s="15" t="s">
        <v>142</v>
      </c>
      <c r="BE271" s="220">
        <f>IF(N271="základní",J271,0)</f>
        <v>0</v>
      </c>
      <c r="BF271" s="220">
        <f>IF(N271="snížená",J271,0)</f>
        <v>0</v>
      </c>
      <c r="BG271" s="220">
        <f>IF(N271="zákl. přenesená",J271,0)</f>
        <v>0</v>
      </c>
      <c r="BH271" s="220">
        <f>IF(N271="sníž. přenesená",J271,0)</f>
        <v>0</v>
      </c>
      <c r="BI271" s="220">
        <f>IF(N271="nulová",J271,0)</f>
        <v>0</v>
      </c>
      <c r="BJ271" s="15" t="s">
        <v>150</v>
      </c>
      <c r="BK271" s="220">
        <f>ROUND(I271*H271,2)</f>
        <v>0</v>
      </c>
      <c r="BL271" s="15" t="s">
        <v>238</v>
      </c>
      <c r="BM271" s="219" t="s">
        <v>603</v>
      </c>
    </row>
    <row r="272" s="12" customFormat="1">
      <c r="B272" s="221"/>
      <c r="C272" s="222"/>
      <c r="D272" s="223" t="s">
        <v>152</v>
      </c>
      <c r="E272" s="224" t="s">
        <v>19</v>
      </c>
      <c r="F272" s="225" t="s">
        <v>604</v>
      </c>
      <c r="G272" s="222"/>
      <c r="H272" s="226">
        <v>7.6680000000000001</v>
      </c>
      <c r="I272" s="227"/>
      <c r="J272" s="222"/>
      <c r="K272" s="222"/>
      <c r="L272" s="228"/>
      <c r="M272" s="229"/>
      <c r="N272" s="230"/>
      <c r="O272" s="230"/>
      <c r="P272" s="230"/>
      <c r="Q272" s="230"/>
      <c r="R272" s="230"/>
      <c r="S272" s="230"/>
      <c r="T272" s="231"/>
      <c r="AT272" s="232" t="s">
        <v>152</v>
      </c>
      <c r="AU272" s="232" t="s">
        <v>79</v>
      </c>
      <c r="AV272" s="12" t="s">
        <v>79</v>
      </c>
      <c r="AW272" s="12" t="s">
        <v>31</v>
      </c>
      <c r="AX272" s="12" t="s">
        <v>32</v>
      </c>
      <c r="AY272" s="232" t="s">
        <v>142</v>
      </c>
    </row>
    <row r="273" s="1" customFormat="1" ht="24" customHeight="1">
      <c r="B273" s="36"/>
      <c r="C273" s="208" t="s">
        <v>605</v>
      </c>
      <c r="D273" s="208" t="s">
        <v>145</v>
      </c>
      <c r="E273" s="209" t="s">
        <v>606</v>
      </c>
      <c r="F273" s="210" t="s">
        <v>607</v>
      </c>
      <c r="G273" s="211" t="s">
        <v>187</v>
      </c>
      <c r="H273" s="212">
        <v>12.728999999999999</v>
      </c>
      <c r="I273" s="213"/>
      <c r="J273" s="214">
        <f>ROUND(I273*H273,2)</f>
        <v>0</v>
      </c>
      <c r="K273" s="210" t="s">
        <v>162</v>
      </c>
      <c r="L273" s="41"/>
      <c r="M273" s="215" t="s">
        <v>19</v>
      </c>
      <c r="N273" s="216" t="s">
        <v>43</v>
      </c>
      <c r="O273" s="82"/>
      <c r="P273" s="217">
        <f>O273*H273</f>
        <v>0</v>
      </c>
      <c r="Q273" s="217">
        <v>0</v>
      </c>
      <c r="R273" s="217">
        <f>Q273*H273</f>
        <v>0</v>
      </c>
      <c r="S273" s="217">
        <v>0</v>
      </c>
      <c r="T273" s="218">
        <f>S273*H273</f>
        <v>0</v>
      </c>
      <c r="AR273" s="219" t="s">
        <v>238</v>
      </c>
      <c r="AT273" s="219" t="s">
        <v>145</v>
      </c>
      <c r="AU273" s="219" t="s">
        <v>79</v>
      </c>
      <c r="AY273" s="15" t="s">
        <v>142</v>
      </c>
      <c r="BE273" s="220">
        <f>IF(N273="základní",J273,0)</f>
        <v>0</v>
      </c>
      <c r="BF273" s="220">
        <f>IF(N273="snížená",J273,0)</f>
        <v>0</v>
      </c>
      <c r="BG273" s="220">
        <f>IF(N273="zákl. přenesená",J273,0)</f>
        <v>0</v>
      </c>
      <c r="BH273" s="220">
        <f>IF(N273="sníž. přenesená",J273,0)</f>
        <v>0</v>
      </c>
      <c r="BI273" s="220">
        <f>IF(N273="nulová",J273,0)</f>
        <v>0</v>
      </c>
      <c r="BJ273" s="15" t="s">
        <v>150</v>
      </c>
      <c r="BK273" s="220">
        <f>ROUND(I273*H273,2)</f>
        <v>0</v>
      </c>
      <c r="BL273" s="15" t="s">
        <v>238</v>
      </c>
      <c r="BM273" s="219" t="s">
        <v>608</v>
      </c>
    </row>
    <row r="274" s="12" customFormat="1">
      <c r="B274" s="221"/>
      <c r="C274" s="222"/>
      <c r="D274" s="223" t="s">
        <v>152</v>
      </c>
      <c r="E274" s="224" t="s">
        <v>19</v>
      </c>
      <c r="F274" s="225" t="s">
        <v>100</v>
      </c>
      <c r="G274" s="222"/>
      <c r="H274" s="226">
        <v>12.728999999999999</v>
      </c>
      <c r="I274" s="227"/>
      <c r="J274" s="222"/>
      <c r="K274" s="222"/>
      <c r="L274" s="228"/>
      <c r="M274" s="229"/>
      <c r="N274" s="230"/>
      <c r="O274" s="230"/>
      <c r="P274" s="230"/>
      <c r="Q274" s="230"/>
      <c r="R274" s="230"/>
      <c r="S274" s="230"/>
      <c r="T274" s="231"/>
      <c r="AT274" s="232" t="s">
        <v>152</v>
      </c>
      <c r="AU274" s="232" t="s">
        <v>79</v>
      </c>
      <c r="AV274" s="12" t="s">
        <v>79</v>
      </c>
      <c r="AW274" s="12" t="s">
        <v>31</v>
      </c>
      <c r="AX274" s="12" t="s">
        <v>32</v>
      </c>
      <c r="AY274" s="232" t="s">
        <v>142</v>
      </c>
    </row>
    <row r="275" s="1" customFormat="1" ht="36" customHeight="1">
      <c r="B275" s="36"/>
      <c r="C275" s="233" t="s">
        <v>609</v>
      </c>
      <c r="D275" s="233" t="s">
        <v>166</v>
      </c>
      <c r="E275" s="234" t="s">
        <v>610</v>
      </c>
      <c r="F275" s="235" t="s">
        <v>611</v>
      </c>
      <c r="G275" s="236" t="s">
        <v>187</v>
      </c>
      <c r="H275" s="237">
        <v>14.002000000000001</v>
      </c>
      <c r="I275" s="238"/>
      <c r="J275" s="239">
        <f>ROUND(I275*H275,2)</f>
        <v>0</v>
      </c>
      <c r="K275" s="235" t="s">
        <v>162</v>
      </c>
      <c r="L275" s="240"/>
      <c r="M275" s="241" t="s">
        <v>19</v>
      </c>
      <c r="N275" s="242" t="s">
        <v>43</v>
      </c>
      <c r="O275" s="82"/>
      <c r="P275" s="217">
        <f>O275*H275</f>
        <v>0</v>
      </c>
      <c r="Q275" s="217">
        <v>0.00013999999999999999</v>
      </c>
      <c r="R275" s="217">
        <f>Q275*H275</f>
        <v>0.00196028</v>
      </c>
      <c r="S275" s="217">
        <v>0</v>
      </c>
      <c r="T275" s="218">
        <f>S275*H275</f>
        <v>0</v>
      </c>
      <c r="AR275" s="219" t="s">
        <v>307</v>
      </c>
      <c r="AT275" s="219" t="s">
        <v>166</v>
      </c>
      <c r="AU275" s="219" t="s">
        <v>79</v>
      </c>
      <c r="AY275" s="15" t="s">
        <v>142</v>
      </c>
      <c r="BE275" s="220">
        <f>IF(N275="základní",J275,0)</f>
        <v>0</v>
      </c>
      <c r="BF275" s="220">
        <f>IF(N275="snížená",J275,0)</f>
        <v>0</v>
      </c>
      <c r="BG275" s="220">
        <f>IF(N275="zákl. přenesená",J275,0)</f>
        <v>0</v>
      </c>
      <c r="BH275" s="220">
        <f>IF(N275="sníž. přenesená",J275,0)</f>
        <v>0</v>
      </c>
      <c r="BI275" s="220">
        <f>IF(N275="nulová",J275,0)</f>
        <v>0</v>
      </c>
      <c r="BJ275" s="15" t="s">
        <v>150</v>
      </c>
      <c r="BK275" s="220">
        <f>ROUND(I275*H275,2)</f>
        <v>0</v>
      </c>
      <c r="BL275" s="15" t="s">
        <v>238</v>
      </c>
      <c r="BM275" s="219" t="s">
        <v>612</v>
      </c>
    </row>
    <row r="276" s="12" customFormat="1">
      <c r="B276" s="221"/>
      <c r="C276" s="222"/>
      <c r="D276" s="223" t="s">
        <v>152</v>
      </c>
      <c r="E276" s="222"/>
      <c r="F276" s="225" t="s">
        <v>613</v>
      </c>
      <c r="G276" s="222"/>
      <c r="H276" s="226">
        <v>14.002000000000001</v>
      </c>
      <c r="I276" s="227"/>
      <c r="J276" s="222"/>
      <c r="K276" s="222"/>
      <c r="L276" s="228"/>
      <c r="M276" s="229"/>
      <c r="N276" s="230"/>
      <c r="O276" s="230"/>
      <c r="P276" s="230"/>
      <c r="Q276" s="230"/>
      <c r="R276" s="230"/>
      <c r="S276" s="230"/>
      <c r="T276" s="231"/>
      <c r="AT276" s="232" t="s">
        <v>152</v>
      </c>
      <c r="AU276" s="232" t="s">
        <v>79</v>
      </c>
      <c r="AV276" s="12" t="s">
        <v>79</v>
      </c>
      <c r="AW276" s="12" t="s">
        <v>4</v>
      </c>
      <c r="AX276" s="12" t="s">
        <v>32</v>
      </c>
      <c r="AY276" s="232" t="s">
        <v>142</v>
      </c>
    </row>
    <row r="277" s="1" customFormat="1" ht="48" customHeight="1">
      <c r="B277" s="36"/>
      <c r="C277" s="208" t="s">
        <v>614</v>
      </c>
      <c r="D277" s="208" t="s">
        <v>145</v>
      </c>
      <c r="E277" s="209" t="s">
        <v>615</v>
      </c>
      <c r="F277" s="210" t="s">
        <v>616</v>
      </c>
      <c r="G277" s="211" t="s">
        <v>169</v>
      </c>
      <c r="H277" s="212">
        <v>0.81799999999999995</v>
      </c>
      <c r="I277" s="213"/>
      <c r="J277" s="214">
        <f>ROUND(I277*H277,2)</f>
        <v>0</v>
      </c>
      <c r="K277" s="210" t="s">
        <v>162</v>
      </c>
      <c r="L277" s="41"/>
      <c r="M277" s="215" t="s">
        <v>19</v>
      </c>
      <c r="N277" s="216" t="s">
        <v>43</v>
      </c>
      <c r="O277" s="82"/>
      <c r="P277" s="217">
        <f>O277*H277</f>
        <v>0</v>
      </c>
      <c r="Q277" s="217">
        <v>0</v>
      </c>
      <c r="R277" s="217">
        <f>Q277*H277</f>
        <v>0</v>
      </c>
      <c r="S277" s="217">
        <v>0</v>
      </c>
      <c r="T277" s="218">
        <f>S277*H277</f>
        <v>0</v>
      </c>
      <c r="AR277" s="219" t="s">
        <v>238</v>
      </c>
      <c r="AT277" s="219" t="s">
        <v>145</v>
      </c>
      <c r="AU277" s="219" t="s">
        <v>79</v>
      </c>
      <c r="AY277" s="15" t="s">
        <v>142</v>
      </c>
      <c r="BE277" s="220">
        <f>IF(N277="základní",J277,0)</f>
        <v>0</v>
      </c>
      <c r="BF277" s="220">
        <f>IF(N277="snížená",J277,0)</f>
        <v>0</v>
      </c>
      <c r="BG277" s="220">
        <f>IF(N277="zákl. přenesená",J277,0)</f>
        <v>0</v>
      </c>
      <c r="BH277" s="220">
        <f>IF(N277="sníž. přenesená",J277,0)</f>
        <v>0</v>
      </c>
      <c r="BI277" s="220">
        <f>IF(N277="nulová",J277,0)</f>
        <v>0</v>
      </c>
      <c r="BJ277" s="15" t="s">
        <v>150</v>
      </c>
      <c r="BK277" s="220">
        <f>ROUND(I277*H277,2)</f>
        <v>0</v>
      </c>
      <c r="BL277" s="15" t="s">
        <v>238</v>
      </c>
      <c r="BM277" s="219" t="s">
        <v>617</v>
      </c>
    </row>
    <row r="278" s="1" customFormat="1" ht="48" customHeight="1">
      <c r="B278" s="36"/>
      <c r="C278" s="208" t="s">
        <v>618</v>
      </c>
      <c r="D278" s="208" t="s">
        <v>145</v>
      </c>
      <c r="E278" s="209" t="s">
        <v>619</v>
      </c>
      <c r="F278" s="210" t="s">
        <v>620</v>
      </c>
      <c r="G278" s="211" t="s">
        <v>169</v>
      </c>
      <c r="H278" s="212">
        <v>0.81799999999999995</v>
      </c>
      <c r="I278" s="213"/>
      <c r="J278" s="214">
        <f>ROUND(I278*H278,2)</f>
        <v>0</v>
      </c>
      <c r="K278" s="210" t="s">
        <v>162</v>
      </c>
      <c r="L278" s="41"/>
      <c r="M278" s="215" t="s">
        <v>19</v>
      </c>
      <c r="N278" s="216" t="s">
        <v>43</v>
      </c>
      <c r="O278" s="82"/>
      <c r="P278" s="217">
        <f>O278*H278</f>
        <v>0</v>
      </c>
      <c r="Q278" s="217">
        <v>0</v>
      </c>
      <c r="R278" s="217">
        <f>Q278*H278</f>
        <v>0</v>
      </c>
      <c r="S278" s="217">
        <v>0</v>
      </c>
      <c r="T278" s="218">
        <f>S278*H278</f>
        <v>0</v>
      </c>
      <c r="AR278" s="219" t="s">
        <v>238</v>
      </c>
      <c r="AT278" s="219" t="s">
        <v>145</v>
      </c>
      <c r="AU278" s="219" t="s">
        <v>79</v>
      </c>
      <c r="AY278" s="15" t="s">
        <v>142</v>
      </c>
      <c r="BE278" s="220">
        <f>IF(N278="základní",J278,0)</f>
        <v>0</v>
      </c>
      <c r="BF278" s="220">
        <f>IF(N278="snížená",J278,0)</f>
        <v>0</v>
      </c>
      <c r="BG278" s="220">
        <f>IF(N278="zákl. přenesená",J278,0)</f>
        <v>0</v>
      </c>
      <c r="BH278" s="220">
        <f>IF(N278="sníž. přenesená",J278,0)</f>
        <v>0</v>
      </c>
      <c r="BI278" s="220">
        <f>IF(N278="nulová",J278,0)</f>
        <v>0</v>
      </c>
      <c r="BJ278" s="15" t="s">
        <v>150</v>
      </c>
      <c r="BK278" s="220">
        <f>ROUND(I278*H278,2)</f>
        <v>0</v>
      </c>
      <c r="BL278" s="15" t="s">
        <v>238</v>
      </c>
      <c r="BM278" s="219" t="s">
        <v>621</v>
      </c>
    </row>
    <row r="279" s="11" customFormat="1" ht="22.8" customHeight="1">
      <c r="B279" s="192"/>
      <c r="C279" s="193"/>
      <c r="D279" s="194" t="s">
        <v>69</v>
      </c>
      <c r="E279" s="206" t="s">
        <v>622</v>
      </c>
      <c r="F279" s="206" t="s">
        <v>623</v>
      </c>
      <c r="G279" s="193"/>
      <c r="H279" s="193"/>
      <c r="I279" s="196"/>
      <c r="J279" s="207">
        <f>BK279</f>
        <v>0</v>
      </c>
      <c r="K279" s="193"/>
      <c r="L279" s="198"/>
      <c r="M279" s="199"/>
      <c r="N279" s="200"/>
      <c r="O279" s="200"/>
      <c r="P279" s="201">
        <f>SUM(P280:P282)</f>
        <v>0</v>
      </c>
      <c r="Q279" s="200"/>
      <c r="R279" s="201">
        <f>SUM(R280:R282)</f>
        <v>0.070220000000000005</v>
      </c>
      <c r="S279" s="200"/>
      <c r="T279" s="202">
        <f>SUM(T280:T282)</f>
        <v>0</v>
      </c>
      <c r="AR279" s="203" t="s">
        <v>79</v>
      </c>
      <c r="AT279" s="204" t="s">
        <v>69</v>
      </c>
      <c r="AU279" s="204" t="s">
        <v>32</v>
      </c>
      <c r="AY279" s="203" t="s">
        <v>142</v>
      </c>
      <c r="BK279" s="205">
        <f>SUM(BK280:BK282)</f>
        <v>0</v>
      </c>
    </row>
    <row r="280" s="1" customFormat="1" ht="36" customHeight="1">
      <c r="B280" s="36"/>
      <c r="C280" s="208" t="s">
        <v>624</v>
      </c>
      <c r="D280" s="208" t="s">
        <v>145</v>
      </c>
      <c r="E280" s="209" t="s">
        <v>625</v>
      </c>
      <c r="F280" s="210" t="s">
        <v>626</v>
      </c>
      <c r="G280" s="211" t="s">
        <v>193</v>
      </c>
      <c r="H280" s="212">
        <v>1</v>
      </c>
      <c r="I280" s="213"/>
      <c r="J280" s="214">
        <f>ROUND(I280*H280,2)</f>
        <v>0</v>
      </c>
      <c r="K280" s="210" t="s">
        <v>162</v>
      </c>
      <c r="L280" s="41"/>
      <c r="M280" s="215" t="s">
        <v>19</v>
      </c>
      <c r="N280" s="216" t="s">
        <v>43</v>
      </c>
      <c r="O280" s="82"/>
      <c r="P280" s="217">
        <f>O280*H280</f>
        <v>0</v>
      </c>
      <c r="Q280" s="217">
        <v>0.00092000000000000003</v>
      </c>
      <c r="R280" s="217">
        <f>Q280*H280</f>
        <v>0.00092000000000000003</v>
      </c>
      <c r="S280" s="217">
        <v>0</v>
      </c>
      <c r="T280" s="218">
        <f>S280*H280</f>
        <v>0</v>
      </c>
      <c r="AR280" s="219" t="s">
        <v>238</v>
      </c>
      <c r="AT280" s="219" t="s">
        <v>145</v>
      </c>
      <c r="AU280" s="219" t="s">
        <v>79</v>
      </c>
      <c r="AY280" s="15" t="s">
        <v>142</v>
      </c>
      <c r="BE280" s="220">
        <f>IF(N280="základní",J280,0)</f>
        <v>0</v>
      </c>
      <c r="BF280" s="220">
        <f>IF(N280="snížená",J280,0)</f>
        <v>0</v>
      </c>
      <c r="BG280" s="220">
        <f>IF(N280="zákl. přenesená",J280,0)</f>
        <v>0</v>
      </c>
      <c r="BH280" s="220">
        <f>IF(N280="sníž. přenesená",J280,0)</f>
        <v>0</v>
      </c>
      <c r="BI280" s="220">
        <f>IF(N280="nulová",J280,0)</f>
        <v>0</v>
      </c>
      <c r="BJ280" s="15" t="s">
        <v>150</v>
      </c>
      <c r="BK280" s="220">
        <f>ROUND(I280*H280,2)</f>
        <v>0</v>
      </c>
      <c r="BL280" s="15" t="s">
        <v>238</v>
      </c>
      <c r="BM280" s="219" t="s">
        <v>627</v>
      </c>
    </row>
    <row r="281" s="1" customFormat="1" ht="16.5" customHeight="1">
      <c r="B281" s="36"/>
      <c r="C281" s="233" t="s">
        <v>628</v>
      </c>
      <c r="D281" s="233" t="s">
        <v>166</v>
      </c>
      <c r="E281" s="234" t="s">
        <v>629</v>
      </c>
      <c r="F281" s="235" t="s">
        <v>630</v>
      </c>
      <c r="G281" s="236" t="s">
        <v>187</v>
      </c>
      <c r="H281" s="237">
        <v>2.3100000000000001</v>
      </c>
      <c r="I281" s="238"/>
      <c r="J281" s="239">
        <f>ROUND(I281*H281,2)</f>
        <v>0</v>
      </c>
      <c r="K281" s="235" t="s">
        <v>19</v>
      </c>
      <c r="L281" s="240"/>
      <c r="M281" s="241" t="s">
        <v>19</v>
      </c>
      <c r="N281" s="242" t="s">
        <v>43</v>
      </c>
      <c r="O281" s="82"/>
      <c r="P281" s="217">
        <f>O281*H281</f>
        <v>0</v>
      </c>
      <c r="Q281" s="217">
        <v>0.029999999999999999</v>
      </c>
      <c r="R281" s="217">
        <f>Q281*H281</f>
        <v>0.0693</v>
      </c>
      <c r="S281" s="217">
        <v>0</v>
      </c>
      <c r="T281" s="218">
        <f>S281*H281</f>
        <v>0</v>
      </c>
      <c r="AR281" s="219" t="s">
        <v>307</v>
      </c>
      <c r="AT281" s="219" t="s">
        <v>166</v>
      </c>
      <c r="AU281" s="219" t="s">
        <v>79</v>
      </c>
      <c r="AY281" s="15" t="s">
        <v>142</v>
      </c>
      <c r="BE281" s="220">
        <f>IF(N281="základní",J281,0)</f>
        <v>0</v>
      </c>
      <c r="BF281" s="220">
        <f>IF(N281="snížená",J281,0)</f>
        <v>0</v>
      </c>
      <c r="BG281" s="220">
        <f>IF(N281="zákl. přenesená",J281,0)</f>
        <v>0</v>
      </c>
      <c r="BH281" s="220">
        <f>IF(N281="sníž. přenesená",J281,0)</f>
        <v>0</v>
      </c>
      <c r="BI281" s="220">
        <f>IF(N281="nulová",J281,0)</f>
        <v>0</v>
      </c>
      <c r="BJ281" s="15" t="s">
        <v>150</v>
      </c>
      <c r="BK281" s="220">
        <f>ROUND(I281*H281,2)</f>
        <v>0</v>
      </c>
      <c r="BL281" s="15" t="s">
        <v>238</v>
      </c>
      <c r="BM281" s="219" t="s">
        <v>631</v>
      </c>
    </row>
    <row r="282" s="12" customFormat="1">
      <c r="B282" s="221"/>
      <c r="C282" s="222"/>
      <c r="D282" s="223" t="s">
        <v>152</v>
      </c>
      <c r="E282" s="224" t="s">
        <v>19</v>
      </c>
      <c r="F282" s="225" t="s">
        <v>632</v>
      </c>
      <c r="G282" s="222"/>
      <c r="H282" s="226">
        <v>2.3100000000000001</v>
      </c>
      <c r="I282" s="227"/>
      <c r="J282" s="222"/>
      <c r="K282" s="222"/>
      <c r="L282" s="228"/>
      <c r="M282" s="229"/>
      <c r="N282" s="230"/>
      <c r="O282" s="230"/>
      <c r="P282" s="230"/>
      <c r="Q282" s="230"/>
      <c r="R282" s="230"/>
      <c r="S282" s="230"/>
      <c r="T282" s="231"/>
      <c r="AT282" s="232" t="s">
        <v>152</v>
      </c>
      <c r="AU282" s="232" t="s">
        <v>79</v>
      </c>
      <c r="AV282" s="12" t="s">
        <v>79</v>
      </c>
      <c r="AW282" s="12" t="s">
        <v>31</v>
      </c>
      <c r="AX282" s="12" t="s">
        <v>32</v>
      </c>
      <c r="AY282" s="232" t="s">
        <v>142</v>
      </c>
    </row>
    <row r="283" s="11" customFormat="1" ht="22.8" customHeight="1">
      <c r="B283" s="192"/>
      <c r="C283" s="193"/>
      <c r="D283" s="194" t="s">
        <v>69</v>
      </c>
      <c r="E283" s="206" t="s">
        <v>633</v>
      </c>
      <c r="F283" s="206" t="s">
        <v>634</v>
      </c>
      <c r="G283" s="193"/>
      <c r="H283" s="193"/>
      <c r="I283" s="196"/>
      <c r="J283" s="207">
        <f>BK283</f>
        <v>0</v>
      </c>
      <c r="K283" s="193"/>
      <c r="L283" s="198"/>
      <c r="M283" s="199"/>
      <c r="N283" s="200"/>
      <c r="O283" s="200"/>
      <c r="P283" s="201">
        <f>SUM(P284:P285)</f>
        <v>0</v>
      </c>
      <c r="Q283" s="200"/>
      <c r="R283" s="201">
        <f>SUM(R284:R285)</f>
        <v>0.019199999999999998</v>
      </c>
      <c r="S283" s="200"/>
      <c r="T283" s="202">
        <f>SUM(T284:T285)</f>
        <v>0</v>
      </c>
      <c r="AR283" s="203" t="s">
        <v>79</v>
      </c>
      <c r="AT283" s="204" t="s">
        <v>69</v>
      </c>
      <c r="AU283" s="204" t="s">
        <v>32</v>
      </c>
      <c r="AY283" s="203" t="s">
        <v>142</v>
      </c>
      <c r="BK283" s="205">
        <f>SUM(BK284:BK285)</f>
        <v>0</v>
      </c>
    </row>
    <row r="284" s="1" customFormat="1" ht="24" customHeight="1">
      <c r="B284" s="36"/>
      <c r="C284" s="208" t="s">
        <v>635</v>
      </c>
      <c r="D284" s="208" t="s">
        <v>145</v>
      </c>
      <c r="E284" s="209" t="s">
        <v>636</v>
      </c>
      <c r="F284" s="210" t="s">
        <v>637</v>
      </c>
      <c r="G284" s="211" t="s">
        <v>193</v>
      </c>
      <c r="H284" s="212">
        <v>1</v>
      </c>
      <c r="I284" s="213"/>
      <c r="J284" s="214">
        <f>ROUND(I284*H284,2)</f>
        <v>0</v>
      </c>
      <c r="K284" s="210" t="s">
        <v>149</v>
      </c>
      <c r="L284" s="41"/>
      <c r="M284" s="215" t="s">
        <v>19</v>
      </c>
      <c r="N284" s="216" t="s">
        <v>43</v>
      </c>
      <c r="O284" s="82"/>
      <c r="P284" s="217">
        <f>O284*H284</f>
        <v>0</v>
      </c>
      <c r="Q284" s="217">
        <v>0</v>
      </c>
      <c r="R284" s="217">
        <f>Q284*H284</f>
        <v>0</v>
      </c>
      <c r="S284" s="217">
        <v>0</v>
      </c>
      <c r="T284" s="218">
        <f>S284*H284</f>
        <v>0</v>
      </c>
      <c r="AR284" s="219" t="s">
        <v>238</v>
      </c>
      <c r="AT284" s="219" t="s">
        <v>145</v>
      </c>
      <c r="AU284" s="219" t="s">
        <v>79</v>
      </c>
      <c r="AY284" s="15" t="s">
        <v>142</v>
      </c>
      <c r="BE284" s="220">
        <f>IF(N284="základní",J284,0)</f>
        <v>0</v>
      </c>
      <c r="BF284" s="220">
        <f>IF(N284="snížená",J284,0)</f>
        <v>0</v>
      </c>
      <c r="BG284" s="220">
        <f>IF(N284="zákl. přenesená",J284,0)</f>
        <v>0</v>
      </c>
      <c r="BH284" s="220">
        <f>IF(N284="sníž. přenesená",J284,0)</f>
        <v>0</v>
      </c>
      <c r="BI284" s="220">
        <f>IF(N284="nulová",J284,0)</f>
        <v>0</v>
      </c>
      <c r="BJ284" s="15" t="s">
        <v>150</v>
      </c>
      <c r="BK284" s="220">
        <f>ROUND(I284*H284,2)</f>
        <v>0</v>
      </c>
      <c r="BL284" s="15" t="s">
        <v>238</v>
      </c>
      <c r="BM284" s="219" t="s">
        <v>638</v>
      </c>
    </row>
    <row r="285" s="1" customFormat="1" ht="24" customHeight="1">
      <c r="B285" s="36"/>
      <c r="C285" s="233" t="s">
        <v>639</v>
      </c>
      <c r="D285" s="233" t="s">
        <v>166</v>
      </c>
      <c r="E285" s="234" t="s">
        <v>640</v>
      </c>
      <c r="F285" s="235" t="s">
        <v>641</v>
      </c>
      <c r="G285" s="236" t="s">
        <v>193</v>
      </c>
      <c r="H285" s="237">
        <v>1</v>
      </c>
      <c r="I285" s="238"/>
      <c r="J285" s="239">
        <f>ROUND(I285*H285,2)</f>
        <v>0</v>
      </c>
      <c r="K285" s="235" t="s">
        <v>149</v>
      </c>
      <c r="L285" s="240"/>
      <c r="M285" s="241" t="s">
        <v>19</v>
      </c>
      <c r="N285" s="242" t="s">
        <v>43</v>
      </c>
      <c r="O285" s="82"/>
      <c r="P285" s="217">
        <f>O285*H285</f>
        <v>0</v>
      </c>
      <c r="Q285" s="217">
        <v>0.019199999999999998</v>
      </c>
      <c r="R285" s="217">
        <f>Q285*H285</f>
        <v>0.019199999999999998</v>
      </c>
      <c r="S285" s="217">
        <v>0</v>
      </c>
      <c r="T285" s="218">
        <f>S285*H285</f>
        <v>0</v>
      </c>
      <c r="AR285" s="219" t="s">
        <v>307</v>
      </c>
      <c r="AT285" s="219" t="s">
        <v>166</v>
      </c>
      <c r="AU285" s="219" t="s">
        <v>79</v>
      </c>
      <c r="AY285" s="15" t="s">
        <v>142</v>
      </c>
      <c r="BE285" s="220">
        <f>IF(N285="základní",J285,0)</f>
        <v>0</v>
      </c>
      <c r="BF285" s="220">
        <f>IF(N285="snížená",J285,0)</f>
        <v>0</v>
      </c>
      <c r="BG285" s="220">
        <f>IF(N285="zákl. přenesená",J285,0)</f>
        <v>0</v>
      </c>
      <c r="BH285" s="220">
        <f>IF(N285="sníž. přenesená",J285,0)</f>
        <v>0</v>
      </c>
      <c r="BI285" s="220">
        <f>IF(N285="nulová",J285,0)</f>
        <v>0</v>
      </c>
      <c r="BJ285" s="15" t="s">
        <v>150</v>
      </c>
      <c r="BK285" s="220">
        <f>ROUND(I285*H285,2)</f>
        <v>0</v>
      </c>
      <c r="BL285" s="15" t="s">
        <v>238</v>
      </c>
      <c r="BM285" s="219" t="s">
        <v>642</v>
      </c>
    </row>
    <row r="286" s="11" customFormat="1" ht="22.8" customHeight="1">
      <c r="B286" s="192"/>
      <c r="C286" s="193"/>
      <c r="D286" s="194" t="s">
        <v>69</v>
      </c>
      <c r="E286" s="206" t="s">
        <v>643</v>
      </c>
      <c r="F286" s="206" t="s">
        <v>644</v>
      </c>
      <c r="G286" s="193"/>
      <c r="H286" s="193"/>
      <c r="I286" s="196"/>
      <c r="J286" s="207">
        <f>BK286</f>
        <v>0</v>
      </c>
      <c r="K286" s="193"/>
      <c r="L286" s="198"/>
      <c r="M286" s="199"/>
      <c r="N286" s="200"/>
      <c r="O286" s="200"/>
      <c r="P286" s="201">
        <f>SUM(P287:P295)</f>
        <v>0</v>
      </c>
      <c r="Q286" s="200"/>
      <c r="R286" s="201">
        <f>SUM(R287:R295)</f>
        <v>0.32393300000000003</v>
      </c>
      <c r="S286" s="200"/>
      <c r="T286" s="202">
        <f>SUM(T287:T295)</f>
        <v>0</v>
      </c>
      <c r="AR286" s="203" t="s">
        <v>79</v>
      </c>
      <c r="AT286" s="204" t="s">
        <v>69</v>
      </c>
      <c r="AU286" s="204" t="s">
        <v>32</v>
      </c>
      <c r="AY286" s="203" t="s">
        <v>142</v>
      </c>
      <c r="BK286" s="205">
        <f>SUM(BK287:BK295)</f>
        <v>0</v>
      </c>
    </row>
    <row r="287" s="1" customFormat="1" ht="24" customHeight="1">
      <c r="B287" s="36"/>
      <c r="C287" s="208" t="s">
        <v>645</v>
      </c>
      <c r="D287" s="208" t="s">
        <v>145</v>
      </c>
      <c r="E287" s="209" t="s">
        <v>646</v>
      </c>
      <c r="F287" s="210" t="s">
        <v>647</v>
      </c>
      <c r="G287" s="211" t="s">
        <v>198</v>
      </c>
      <c r="H287" s="212">
        <v>7.0999999999999996</v>
      </c>
      <c r="I287" s="213"/>
      <c r="J287" s="214">
        <f>ROUND(I287*H287,2)</f>
        <v>0</v>
      </c>
      <c r="K287" s="210" t="s">
        <v>162</v>
      </c>
      <c r="L287" s="41"/>
      <c r="M287" s="215" t="s">
        <v>19</v>
      </c>
      <c r="N287" s="216" t="s">
        <v>43</v>
      </c>
      <c r="O287" s="82"/>
      <c r="P287" s="217">
        <f>O287*H287</f>
        <v>0</v>
      </c>
      <c r="Q287" s="217">
        <v>0.00042999999999999999</v>
      </c>
      <c r="R287" s="217">
        <f>Q287*H287</f>
        <v>0.0030529999999999997</v>
      </c>
      <c r="S287" s="217">
        <v>0</v>
      </c>
      <c r="T287" s="218">
        <f>S287*H287</f>
        <v>0</v>
      </c>
      <c r="AR287" s="219" t="s">
        <v>238</v>
      </c>
      <c r="AT287" s="219" t="s">
        <v>145</v>
      </c>
      <c r="AU287" s="219" t="s">
        <v>79</v>
      </c>
      <c r="AY287" s="15" t="s">
        <v>142</v>
      </c>
      <c r="BE287" s="220">
        <f>IF(N287="základní",J287,0)</f>
        <v>0</v>
      </c>
      <c r="BF287" s="220">
        <f>IF(N287="snížená",J287,0)</f>
        <v>0</v>
      </c>
      <c r="BG287" s="220">
        <f>IF(N287="zákl. přenesená",J287,0)</f>
        <v>0</v>
      </c>
      <c r="BH287" s="220">
        <f>IF(N287="sníž. přenesená",J287,0)</f>
        <v>0</v>
      </c>
      <c r="BI287" s="220">
        <f>IF(N287="nulová",J287,0)</f>
        <v>0</v>
      </c>
      <c r="BJ287" s="15" t="s">
        <v>150</v>
      </c>
      <c r="BK287" s="220">
        <f>ROUND(I287*H287,2)</f>
        <v>0</v>
      </c>
      <c r="BL287" s="15" t="s">
        <v>238</v>
      </c>
      <c r="BM287" s="219" t="s">
        <v>648</v>
      </c>
    </row>
    <row r="288" s="1" customFormat="1" ht="24" customHeight="1">
      <c r="B288" s="36"/>
      <c r="C288" s="233" t="s">
        <v>649</v>
      </c>
      <c r="D288" s="233" t="s">
        <v>166</v>
      </c>
      <c r="E288" s="234" t="s">
        <v>650</v>
      </c>
      <c r="F288" s="235" t="s">
        <v>651</v>
      </c>
      <c r="G288" s="236" t="s">
        <v>193</v>
      </c>
      <c r="H288" s="237">
        <v>24</v>
      </c>
      <c r="I288" s="238"/>
      <c r="J288" s="239">
        <f>ROUND(I288*H288,2)</f>
        <v>0</v>
      </c>
      <c r="K288" s="235" t="s">
        <v>162</v>
      </c>
      <c r="L288" s="240"/>
      <c r="M288" s="241" t="s">
        <v>19</v>
      </c>
      <c r="N288" s="242" t="s">
        <v>43</v>
      </c>
      <c r="O288" s="82"/>
      <c r="P288" s="217">
        <f>O288*H288</f>
        <v>0</v>
      </c>
      <c r="Q288" s="217">
        <v>0.00044999999999999999</v>
      </c>
      <c r="R288" s="217">
        <f>Q288*H288</f>
        <v>0.010800000000000001</v>
      </c>
      <c r="S288" s="217">
        <v>0</v>
      </c>
      <c r="T288" s="218">
        <f>S288*H288</f>
        <v>0</v>
      </c>
      <c r="AR288" s="219" t="s">
        <v>307</v>
      </c>
      <c r="AT288" s="219" t="s">
        <v>166</v>
      </c>
      <c r="AU288" s="219" t="s">
        <v>79</v>
      </c>
      <c r="AY288" s="15" t="s">
        <v>142</v>
      </c>
      <c r="BE288" s="220">
        <f>IF(N288="základní",J288,0)</f>
        <v>0</v>
      </c>
      <c r="BF288" s="220">
        <f>IF(N288="snížená",J288,0)</f>
        <v>0</v>
      </c>
      <c r="BG288" s="220">
        <f>IF(N288="zákl. přenesená",J288,0)</f>
        <v>0</v>
      </c>
      <c r="BH288" s="220">
        <f>IF(N288="sníž. přenesená",J288,0)</f>
        <v>0</v>
      </c>
      <c r="BI288" s="220">
        <f>IF(N288="nulová",J288,0)</f>
        <v>0</v>
      </c>
      <c r="BJ288" s="15" t="s">
        <v>150</v>
      </c>
      <c r="BK288" s="220">
        <f>ROUND(I288*H288,2)</f>
        <v>0</v>
      </c>
      <c r="BL288" s="15" t="s">
        <v>238</v>
      </c>
      <c r="BM288" s="219" t="s">
        <v>652</v>
      </c>
    </row>
    <row r="289" s="12" customFormat="1">
      <c r="B289" s="221"/>
      <c r="C289" s="222"/>
      <c r="D289" s="223" t="s">
        <v>152</v>
      </c>
      <c r="E289" s="224" t="s">
        <v>19</v>
      </c>
      <c r="F289" s="225" t="s">
        <v>653</v>
      </c>
      <c r="G289" s="222"/>
      <c r="H289" s="226">
        <v>23.667000000000002</v>
      </c>
      <c r="I289" s="227"/>
      <c r="J289" s="222"/>
      <c r="K289" s="222"/>
      <c r="L289" s="228"/>
      <c r="M289" s="229"/>
      <c r="N289" s="230"/>
      <c r="O289" s="230"/>
      <c r="P289" s="230"/>
      <c r="Q289" s="230"/>
      <c r="R289" s="230"/>
      <c r="S289" s="230"/>
      <c r="T289" s="231"/>
      <c r="AT289" s="232" t="s">
        <v>152</v>
      </c>
      <c r="AU289" s="232" t="s">
        <v>79</v>
      </c>
      <c r="AV289" s="12" t="s">
        <v>79</v>
      </c>
      <c r="AW289" s="12" t="s">
        <v>31</v>
      </c>
      <c r="AX289" s="12" t="s">
        <v>70</v>
      </c>
      <c r="AY289" s="232" t="s">
        <v>142</v>
      </c>
    </row>
    <row r="290" s="12" customFormat="1">
      <c r="B290" s="221"/>
      <c r="C290" s="222"/>
      <c r="D290" s="223" t="s">
        <v>152</v>
      </c>
      <c r="E290" s="224" t="s">
        <v>19</v>
      </c>
      <c r="F290" s="225" t="s">
        <v>654</v>
      </c>
      <c r="G290" s="222"/>
      <c r="H290" s="226">
        <v>24</v>
      </c>
      <c r="I290" s="227"/>
      <c r="J290" s="222"/>
      <c r="K290" s="222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152</v>
      </c>
      <c r="AU290" s="232" t="s">
        <v>79</v>
      </c>
      <c r="AV290" s="12" t="s">
        <v>79</v>
      </c>
      <c r="AW290" s="12" t="s">
        <v>31</v>
      </c>
      <c r="AX290" s="12" t="s">
        <v>32</v>
      </c>
      <c r="AY290" s="232" t="s">
        <v>142</v>
      </c>
    </row>
    <row r="291" s="1" customFormat="1" ht="24" customHeight="1">
      <c r="B291" s="36"/>
      <c r="C291" s="208" t="s">
        <v>655</v>
      </c>
      <c r="D291" s="208" t="s">
        <v>145</v>
      </c>
      <c r="E291" s="209" t="s">
        <v>656</v>
      </c>
      <c r="F291" s="210" t="s">
        <v>657</v>
      </c>
      <c r="G291" s="211" t="s">
        <v>187</v>
      </c>
      <c r="H291" s="212">
        <v>4</v>
      </c>
      <c r="I291" s="213"/>
      <c r="J291" s="214">
        <f>ROUND(I291*H291,2)</f>
        <v>0</v>
      </c>
      <c r="K291" s="210" t="s">
        <v>149</v>
      </c>
      <c r="L291" s="41"/>
      <c r="M291" s="215" t="s">
        <v>19</v>
      </c>
      <c r="N291" s="216" t="s">
        <v>43</v>
      </c>
      <c r="O291" s="82"/>
      <c r="P291" s="217">
        <f>O291*H291</f>
        <v>0</v>
      </c>
      <c r="Q291" s="217">
        <v>0.056399999999999999</v>
      </c>
      <c r="R291" s="217">
        <f>Q291*H291</f>
        <v>0.2256</v>
      </c>
      <c r="S291" s="217">
        <v>0</v>
      </c>
      <c r="T291" s="218">
        <f>S291*H291</f>
        <v>0</v>
      </c>
      <c r="AR291" s="219" t="s">
        <v>238</v>
      </c>
      <c r="AT291" s="219" t="s">
        <v>145</v>
      </c>
      <c r="AU291" s="219" t="s">
        <v>79</v>
      </c>
      <c r="AY291" s="15" t="s">
        <v>142</v>
      </c>
      <c r="BE291" s="220">
        <f>IF(N291="základní",J291,0)</f>
        <v>0</v>
      </c>
      <c r="BF291" s="220">
        <f>IF(N291="snížená",J291,0)</f>
        <v>0</v>
      </c>
      <c r="BG291" s="220">
        <f>IF(N291="zákl. přenesená",J291,0)</f>
        <v>0</v>
      </c>
      <c r="BH291" s="220">
        <f>IF(N291="sníž. přenesená",J291,0)</f>
        <v>0</v>
      </c>
      <c r="BI291" s="220">
        <f>IF(N291="nulová",J291,0)</f>
        <v>0</v>
      </c>
      <c r="BJ291" s="15" t="s">
        <v>150</v>
      </c>
      <c r="BK291" s="220">
        <f>ROUND(I291*H291,2)</f>
        <v>0</v>
      </c>
      <c r="BL291" s="15" t="s">
        <v>238</v>
      </c>
      <c r="BM291" s="219" t="s">
        <v>658</v>
      </c>
    </row>
    <row r="292" s="12" customFormat="1">
      <c r="B292" s="221"/>
      <c r="C292" s="222"/>
      <c r="D292" s="223" t="s">
        <v>152</v>
      </c>
      <c r="E292" s="224" t="s">
        <v>19</v>
      </c>
      <c r="F292" s="225" t="s">
        <v>448</v>
      </c>
      <c r="G292" s="222"/>
      <c r="H292" s="226">
        <v>4</v>
      </c>
      <c r="I292" s="227"/>
      <c r="J292" s="222"/>
      <c r="K292" s="222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152</v>
      </c>
      <c r="AU292" s="232" t="s">
        <v>79</v>
      </c>
      <c r="AV292" s="12" t="s">
        <v>79</v>
      </c>
      <c r="AW292" s="12" t="s">
        <v>31</v>
      </c>
      <c r="AX292" s="12" t="s">
        <v>32</v>
      </c>
      <c r="AY292" s="232" t="s">
        <v>142</v>
      </c>
    </row>
    <row r="293" s="1" customFormat="1" ht="16.5" customHeight="1">
      <c r="B293" s="36"/>
      <c r="C293" s="233" t="s">
        <v>659</v>
      </c>
      <c r="D293" s="233" t="s">
        <v>166</v>
      </c>
      <c r="E293" s="234" t="s">
        <v>660</v>
      </c>
      <c r="F293" s="235" t="s">
        <v>661</v>
      </c>
      <c r="G293" s="236" t="s">
        <v>187</v>
      </c>
      <c r="H293" s="237">
        <v>4.4000000000000004</v>
      </c>
      <c r="I293" s="238"/>
      <c r="J293" s="239">
        <f>ROUND(I293*H293,2)</f>
        <v>0</v>
      </c>
      <c r="K293" s="235" t="s">
        <v>19</v>
      </c>
      <c r="L293" s="240"/>
      <c r="M293" s="241" t="s">
        <v>19</v>
      </c>
      <c r="N293" s="242" t="s">
        <v>43</v>
      </c>
      <c r="O293" s="82"/>
      <c r="P293" s="217">
        <f>O293*H293</f>
        <v>0</v>
      </c>
      <c r="Q293" s="217">
        <v>0.019199999999999998</v>
      </c>
      <c r="R293" s="217">
        <f>Q293*H293</f>
        <v>0.08448</v>
      </c>
      <c r="S293" s="217">
        <v>0</v>
      </c>
      <c r="T293" s="218">
        <f>S293*H293</f>
        <v>0</v>
      </c>
      <c r="AR293" s="219" t="s">
        <v>307</v>
      </c>
      <c r="AT293" s="219" t="s">
        <v>166</v>
      </c>
      <c r="AU293" s="219" t="s">
        <v>79</v>
      </c>
      <c r="AY293" s="15" t="s">
        <v>142</v>
      </c>
      <c r="BE293" s="220">
        <f>IF(N293="základní",J293,0)</f>
        <v>0</v>
      </c>
      <c r="BF293" s="220">
        <f>IF(N293="snížená",J293,0)</f>
        <v>0</v>
      </c>
      <c r="BG293" s="220">
        <f>IF(N293="zákl. přenesená",J293,0)</f>
        <v>0</v>
      </c>
      <c r="BH293" s="220">
        <f>IF(N293="sníž. přenesená",J293,0)</f>
        <v>0</v>
      </c>
      <c r="BI293" s="220">
        <f>IF(N293="nulová",J293,0)</f>
        <v>0</v>
      </c>
      <c r="BJ293" s="15" t="s">
        <v>150</v>
      </c>
      <c r="BK293" s="220">
        <f>ROUND(I293*H293,2)</f>
        <v>0</v>
      </c>
      <c r="BL293" s="15" t="s">
        <v>238</v>
      </c>
      <c r="BM293" s="219" t="s">
        <v>662</v>
      </c>
    </row>
    <row r="294" s="12" customFormat="1">
      <c r="B294" s="221"/>
      <c r="C294" s="222"/>
      <c r="D294" s="223" t="s">
        <v>152</v>
      </c>
      <c r="E294" s="222"/>
      <c r="F294" s="225" t="s">
        <v>576</v>
      </c>
      <c r="G294" s="222"/>
      <c r="H294" s="226">
        <v>4.4000000000000004</v>
      </c>
      <c r="I294" s="227"/>
      <c r="J294" s="222"/>
      <c r="K294" s="222"/>
      <c r="L294" s="228"/>
      <c r="M294" s="229"/>
      <c r="N294" s="230"/>
      <c r="O294" s="230"/>
      <c r="P294" s="230"/>
      <c r="Q294" s="230"/>
      <c r="R294" s="230"/>
      <c r="S294" s="230"/>
      <c r="T294" s="231"/>
      <c r="AT294" s="232" t="s">
        <v>152</v>
      </c>
      <c r="AU294" s="232" t="s">
        <v>79</v>
      </c>
      <c r="AV294" s="12" t="s">
        <v>79</v>
      </c>
      <c r="AW294" s="12" t="s">
        <v>4</v>
      </c>
      <c r="AX294" s="12" t="s">
        <v>32</v>
      </c>
      <c r="AY294" s="232" t="s">
        <v>142</v>
      </c>
    </row>
    <row r="295" s="1" customFormat="1" ht="36" customHeight="1">
      <c r="B295" s="36"/>
      <c r="C295" s="208" t="s">
        <v>663</v>
      </c>
      <c r="D295" s="208" t="s">
        <v>145</v>
      </c>
      <c r="E295" s="209" t="s">
        <v>664</v>
      </c>
      <c r="F295" s="210" t="s">
        <v>665</v>
      </c>
      <c r="G295" s="211" t="s">
        <v>169</v>
      </c>
      <c r="H295" s="212">
        <v>0.32400000000000001</v>
      </c>
      <c r="I295" s="213"/>
      <c r="J295" s="214">
        <f>ROUND(I295*H295,2)</f>
        <v>0</v>
      </c>
      <c r="K295" s="210" t="s">
        <v>149</v>
      </c>
      <c r="L295" s="41"/>
      <c r="M295" s="215" t="s">
        <v>19</v>
      </c>
      <c r="N295" s="216" t="s">
        <v>43</v>
      </c>
      <c r="O295" s="82"/>
      <c r="P295" s="217">
        <f>O295*H295</f>
        <v>0</v>
      </c>
      <c r="Q295" s="217">
        <v>0</v>
      </c>
      <c r="R295" s="217">
        <f>Q295*H295</f>
        <v>0</v>
      </c>
      <c r="S295" s="217">
        <v>0</v>
      </c>
      <c r="T295" s="218">
        <f>S295*H295</f>
        <v>0</v>
      </c>
      <c r="AR295" s="219" t="s">
        <v>238</v>
      </c>
      <c r="AT295" s="219" t="s">
        <v>145</v>
      </c>
      <c r="AU295" s="219" t="s">
        <v>79</v>
      </c>
      <c r="AY295" s="15" t="s">
        <v>142</v>
      </c>
      <c r="BE295" s="220">
        <f>IF(N295="základní",J295,0)</f>
        <v>0</v>
      </c>
      <c r="BF295" s="220">
        <f>IF(N295="snížená",J295,0)</f>
        <v>0</v>
      </c>
      <c r="BG295" s="220">
        <f>IF(N295="zákl. přenesená",J295,0)</f>
        <v>0</v>
      </c>
      <c r="BH295" s="220">
        <f>IF(N295="sníž. přenesená",J295,0)</f>
        <v>0</v>
      </c>
      <c r="BI295" s="220">
        <f>IF(N295="nulová",J295,0)</f>
        <v>0</v>
      </c>
      <c r="BJ295" s="15" t="s">
        <v>150</v>
      </c>
      <c r="BK295" s="220">
        <f>ROUND(I295*H295,2)</f>
        <v>0</v>
      </c>
      <c r="BL295" s="15" t="s">
        <v>238</v>
      </c>
      <c r="BM295" s="219" t="s">
        <v>666</v>
      </c>
    </row>
    <row r="296" s="11" customFormat="1" ht="22.8" customHeight="1">
      <c r="B296" s="192"/>
      <c r="C296" s="193"/>
      <c r="D296" s="194" t="s">
        <v>69</v>
      </c>
      <c r="E296" s="206" t="s">
        <v>667</v>
      </c>
      <c r="F296" s="206" t="s">
        <v>668</v>
      </c>
      <c r="G296" s="193"/>
      <c r="H296" s="193"/>
      <c r="I296" s="196"/>
      <c r="J296" s="207">
        <f>BK296</f>
        <v>0</v>
      </c>
      <c r="K296" s="193"/>
      <c r="L296" s="198"/>
      <c r="M296" s="199"/>
      <c r="N296" s="200"/>
      <c r="O296" s="200"/>
      <c r="P296" s="201">
        <f>SUM(P297:P300)</f>
        <v>0</v>
      </c>
      <c r="Q296" s="200"/>
      <c r="R296" s="201">
        <f>SUM(R297:R300)</f>
        <v>0.0033048000000000005</v>
      </c>
      <c r="S296" s="200"/>
      <c r="T296" s="202">
        <f>SUM(T297:T300)</f>
        <v>0</v>
      </c>
      <c r="AR296" s="203" t="s">
        <v>79</v>
      </c>
      <c r="AT296" s="204" t="s">
        <v>69</v>
      </c>
      <c r="AU296" s="204" t="s">
        <v>32</v>
      </c>
      <c r="AY296" s="203" t="s">
        <v>142</v>
      </c>
      <c r="BK296" s="205">
        <f>SUM(BK297:BK300)</f>
        <v>0</v>
      </c>
    </row>
    <row r="297" s="1" customFormat="1" ht="24" customHeight="1">
      <c r="B297" s="36"/>
      <c r="C297" s="208" t="s">
        <v>669</v>
      </c>
      <c r="D297" s="208" t="s">
        <v>145</v>
      </c>
      <c r="E297" s="209" t="s">
        <v>670</v>
      </c>
      <c r="F297" s="210" t="s">
        <v>671</v>
      </c>
      <c r="G297" s="211" t="s">
        <v>187</v>
      </c>
      <c r="H297" s="212">
        <v>9.7200000000000006</v>
      </c>
      <c r="I297" s="213"/>
      <c r="J297" s="214">
        <f>ROUND(I297*H297,2)</f>
        <v>0</v>
      </c>
      <c r="K297" s="210" t="s">
        <v>162</v>
      </c>
      <c r="L297" s="41"/>
      <c r="M297" s="215" t="s">
        <v>19</v>
      </c>
      <c r="N297" s="216" t="s">
        <v>43</v>
      </c>
      <c r="O297" s="82"/>
      <c r="P297" s="217">
        <f>O297*H297</f>
        <v>0</v>
      </c>
      <c r="Q297" s="217">
        <v>0.00034000000000000002</v>
      </c>
      <c r="R297" s="217">
        <f>Q297*H297</f>
        <v>0.0033048000000000005</v>
      </c>
      <c r="S297" s="217">
        <v>0</v>
      </c>
      <c r="T297" s="218">
        <f>S297*H297</f>
        <v>0</v>
      </c>
      <c r="AR297" s="219" t="s">
        <v>238</v>
      </c>
      <c r="AT297" s="219" t="s">
        <v>145</v>
      </c>
      <c r="AU297" s="219" t="s">
        <v>79</v>
      </c>
      <c r="AY297" s="15" t="s">
        <v>142</v>
      </c>
      <c r="BE297" s="220">
        <f>IF(N297="základní",J297,0)</f>
        <v>0</v>
      </c>
      <c r="BF297" s="220">
        <f>IF(N297="snížená",J297,0)</f>
        <v>0</v>
      </c>
      <c r="BG297" s="220">
        <f>IF(N297="zákl. přenesená",J297,0)</f>
        <v>0</v>
      </c>
      <c r="BH297" s="220">
        <f>IF(N297="sníž. přenesená",J297,0)</f>
        <v>0</v>
      </c>
      <c r="BI297" s="220">
        <f>IF(N297="nulová",J297,0)</f>
        <v>0</v>
      </c>
      <c r="BJ297" s="15" t="s">
        <v>150</v>
      </c>
      <c r="BK297" s="220">
        <f>ROUND(I297*H297,2)</f>
        <v>0</v>
      </c>
      <c r="BL297" s="15" t="s">
        <v>238</v>
      </c>
      <c r="BM297" s="219" t="s">
        <v>672</v>
      </c>
    </row>
    <row r="298" s="12" customFormat="1">
      <c r="B298" s="221"/>
      <c r="C298" s="222"/>
      <c r="D298" s="223" t="s">
        <v>152</v>
      </c>
      <c r="E298" s="224" t="s">
        <v>19</v>
      </c>
      <c r="F298" s="225" t="s">
        <v>673</v>
      </c>
      <c r="G298" s="222"/>
      <c r="H298" s="226">
        <v>3.0800000000000001</v>
      </c>
      <c r="I298" s="227"/>
      <c r="J298" s="222"/>
      <c r="K298" s="222"/>
      <c r="L298" s="228"/>
      <c r="M298" s="229"/>
      <c r="N298" s="230"/>
      <c r="O298" s="230"/>
      <c r="P298" s="230"/>
      <c r="Q298" s="230"/>
      <c r="R298" s="230"/>
      <c r="S298" s="230"/>
      <c r="T298" s="231"/>
      <c r="AT298" s="232" t="s">
        <v>152</v>
      </c>
      <c r="AU298" s="232" t="s">
        <v>79</v>
      </c>
      <c r="AV298" s="12" t="s">
        <v>79</v>
      </c>
      <c r="AW298" s="12" t="s">
        <v>31</v>
      </c>
      <c r="AX298" s="12" t="s">
        <v>70</v>
      </c>
      <c r="AY298" s="232" t="s">
        <v>142</v>
      </c>
    </row>
    <row r="299" s="12" customFormat="1">
      <c r="B299" s="221"/>
      <c r="C299" s="222"/>
      <c r="D299" s="223" t="s">
        <v>152</v>
      </c>
      <c r="E299" s="224" t="s">
        <v>19</v>
      </c>
      <c r="F299" s="225" t="s">
        <v>674</v>
      </c>
      <c r="G299" s="222"/>
      <c r="H299" s="226">
        <v>6.6399999999999997</v>
      </c>
      <c r="I299" s="227"/>
      <c r="J299" s="222"/>
      <c r="K299" s="222"/>
      <c r="L299" s="228"/>
      <c r="M299" s="229"/>
      <c r="N299" s="230"/>
      <c r="O299" s="230"/>
      <c r="P299" s="230"/>
      <c r="Q299" s="230"/>
      <c r="R299" s="230"/>
      <c r="S299" s="230"/>
      <c r="T299" s="231"/>
      <c r="AT299" s="232" t="s">
        <v>152</v>
      </c>
      <c r="AU299" s="232" t="s">
        <v>79</v>
      </c>
      <c r="AV299" s="12" t="s">
        <v>79</v>
      </c>
      <c r="AW299" s="12" t="s">
        <v>31</v>
      </c>
      <c r="AX299" s="12" t="s">
        <v>70</v>
      </c>
      <c r="AY299" s="232" t="s">
        <v>142</v>
      </c>
    </row>
    <row r="300" s="13" customFormat="1">
      <c r="B300" s="243"/>
      <c r="C300" s="244"/>
      <c r="D300" s="223" t="s">
        <v>152</v>
      </c>
      <c r="E300" s="245" t="s">
        <v>19</v>
      </c>
      <c r="F300" s="246" t="s">
        <v>214</v>
      </c>
      <c r="G300" s="244"/>
      <c r="H300" s="247">
        <v>9.7200000000000006</v>
      </c>
      <c r="I300" s="248"/>
      <c r="J300" s="244"/>
      <c r="K300" s="244"/>
      <c r="L300" s="249"/>
      <c r="M300" s="250"/>
      <c r="N300" s="251"/>
      <c r="O300" s="251"/>
      <c r="P300" s="251"/>
      <c r="Q300" s="251"/>
      <c r="R300" s="251"/>
      <c r="S300" s="251"/>
      <c r="T300" s="252"/>
      <c r="AT300" s="253" t="s">
        <v>152</v>
      </c>
      <c r="AU300" s="253" t="s">
        <v>79</v>
      </c>
      <c r="AV300" s="13" t="s">
        <v>150</v>
      </c>
      <c r="AW300" s="13" t="s">
        <v>31</v>
      </c>
      <c r="AX300" s="13" t="s">
        <v>32</v>
      </c>
      <c r="AY300" s="253" t="s">
        <v>142</v>
      </c>
    </row>
    <row r="301" s="11" customFormat="1" ht="22.8" customHeight="1">
      <c r="B301" s="192"/>
      <c r="C301" s="193"/>
      <c r="D301" s="194" t="s">
        <v>69</v>
      </c>
      <c r="E301" s="206" t="s">
        <v>675</v>
      </c>
      <c r="F301" s="206" t="s">
        <v>676</v>
      </c>
      <c r="G301" s="193"/>
      <c r="H301" s="193"/>
      <c r="I301" s="196"/>
      <c r="J301" s="207">
        <f>BK301</f>
        <v>0</v>
      </c>
      <c r="K301" s="193"/>
      <c r="L301" s="198"/>
      <c r="M301" s="199"/>
      <c r="N301" s="200"/>
      <c r="O301" s="200"/>
      <c r="P301" s="201">
        <f>P302</f>
        <v>0</v>
      </c>
      <c r="Q301" s="200"/>
      <c r="R301" s="201">
        <f>R302</f>
        <v>0.0010399999999999999</v>
      </c>
      <c r="S301" s="200"/>
      <c r="T301" s="202">
        <f>T302</f>
        <v>0</v>
      </c>
      <c r="AR301" s="203" t="s">
        <v>79</v>
      </c>
      <c r="AT301" s="204" t="s">
        <v>69</v>
      </c>
      <c r="AU301" s="204" t="s">
        <v>32</v>
      </c>
      <c r="AY301" s="203" t="s">
        <v>142</v>
      </c>
      <c r="BK301" s="205">
        <f>BK302</f>
        <v>0</v>
      </c>
    </row>
    <row r="302" s="1" customFormat="1" ht="36" customHeight="1">
      <c r="B302" s="36"/>
      <c r="C302" s="208" t="s">
        <v>677</v>
      </c>
      <c r="D302" s="208" t="s">
        <v>145</v>
      </c>
      <c r="E302" s="209" t="s">
        <v>678</v>
      </c>
      <c r="F302" s="210" t="s">
        <v>679</v>
      </c>
      <c r="G302" s="211" t="s">
        <v>187</v>
      </c>
      <c r="H302" s="212">
        <v>4</v>
      </c>
      <c r="I302" s="213"/>
      <c r="J302" s="214">
        <f>ROUND(I302*H302,2)</f>
        <v>0</v>
      </c>
      <c r="K302" s="210" t="s">
        <v>162</v>
      </c>
      <c r="L302" s="41"/>
      <c r="M302" s="254" t="s">
        <v>19</v>
      </c>
      <c r="N302" s="255" t="s">
        <v>43</v>
      </c>
      <c r="O302" s="256"/>
      <c r="P302" s="257">
        <f>O302*H302</f>
        <v>0</v>
      </c>
      <c r="Q302" s="257">
        <v>0.00025999999999999998</v>
      </c>
      <c r="R302" s="257">
        <f>Q302*H302</f>
        <v>0.0010399999999999999</v>
      </c>
      <c r="S302" s="257">
        <v>0</v>
      </c>
      <c r="T302" s="258">
        <f>S302*H302</f>
        <v>0</v>
      </c>
      <c r="AR302" s="219" t="s">
        <v>238</v>
      </c>
      <c r="AT302" s="219" t="s">
        <v>145</v>
      </c>
      <c r="AU302" s="219" t="s">
        <v>79</v>
      </c>
      <c r="AY302" s="15" t="s">
        <v>142</v>
      </c>
      <c r="BE302" s="220">
        <f>IF(N302="základní",J302,0)</f>
        <v>0</v>
      </c>
      <c r="BF302" s="220">
        <f>IF(N302="snížená",J302,0)</f>
        <v>0</v>
      </c>
      <c r="BG302" s="220">
        <f>IF(N302="zákl. přenesená",J302,0)</f>
        <v>0</v>
      </c>
      <c r="BH302" s="220">
        <f>IF(N302="sníž. přenesená",J302,0)</f>
        <v>0</v>
      </c>
      <c r="BI302" s="220">
        <f>IF(N302="nulová",J302,0)</f>
        <v>0</v>
      </c>
      <c r="BJ302" s="15" t="s">
        <v>150</v>
      </c>
      <c r="BK302" s="220">
        <f>ROUND(I302*H302,2)</f>
        <v>0</v>
      </c>
      <c r="BL302" s="15" t="s">
        <v>238</v>
      </c>
      <c r="BM302" s="219" t="s">
        <v>680</v>
      </c>
    </row>
    <row r="303" s="1" customFormat="1" ht="6.96" customHeight="1">
      <c r="B303" s="57"/>
      <c r="C303" s="58"/>
      <c r="D303" s="58"/>
      <c r="E303" s="58"/>
      <c r="F303" s="58"/>
      <c r="G303" s="58"/>
      <c r="H303" s="58"/>
      <c r="I303" s="157"/>
      <c r="J303" s="58"/>
      <c r="K303" s="58"/>
      <c r="L303" s="41"/>
    </row>
  </sheetData>
  <sheetProtection sheet="1" autoFilter="0" formatColumns="0" formatRows="0" objects="1" scenarios="1" spinCount="100000" saltValue="i9SDIdKMTv1DNdceOpqCg/lZUsyPcp2aHHdY/Iahi4HQ0PSEtsZ6EBKMx0ihy3eWsWc4xeM7fYANH1lVAiYdvg==" hashValue="wqgp+zXf3rZ0YIkraWwwyHkWF3MDJuazPMYoDe8mhxjvaUGC+mr26MCxNsyn4FNn3ydR5i+hCEyoNRJQuX3gFw==" algorithmName="SHA-512" password="CF9D"/>
  <autoFilter ref="C99:K302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PRIPRAVA-PC\Příprava</dc:creator>
  <cp:lastModifiedBy>PRIPRAVA-PC\Příprava</cp:lastModifiedBy>
  <dcterms:created xsi:type="dcterms:W3CDTF">2019-04-08T15:21:29Z</dcterms:created>
  <dcterms:modified xsi:type="dcterms:W3CDTF">2019-04-08T15:21:31Z</dcterms:modified>
</cp:coreProperties>
</file>